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<sst xmlns="http://schemas.openxmlformats.org/spreadsheetml/2006/main" count="2837" uniqueCount="1179">
  <si>
    <t>六枝特区2021年面向社会公开招聘事业单位人员资格复审合格进入面试环节人员名单</t>
  </si>
  <si>
    <t>序号</t>
  </si>
  <si>
    <t>职位代码</t>
  </si>
  <si>
    <t>姓名</t>
  </si>
  <si>
    <t>性别</t>
  </si>
  <si>
    <t>准考证号</t>
  </si>
  <si>
    <t>总分</t>
  </si>
  <si>
    <t>备注</t>
  </si>
  <si>
    <t>000101-专业技术岗位(郎岱镇第二幼儿园)</t>
  </si>
  <si>
    <t>周玉</t>
  </si>
  <si>
    <t>女</t>
  </si>
  <si>
    <t>吴鸿洁</t>
  </si>
  <si>
    <t>韩双义</t>
  </si>
  <si>
    <t>朱柔颖</t>
  </si>
  <si>
    <t>李秋金</t>
  </si>
  <si>
    <t>张娇</t>
  </si>
  <si>
    <t>000201-专业技术岗位(梭戛乡中心幼儿园)</t>
  </si>
  <si>
    <t>丁熙悦</t>
  </si>
  <si>
    <t>刘芬</t>
  </si>
  <si>
    <t>刘亚会</t>
  </si>
  <si>
    <t>000301-专业技术岗位(月亮河乡第一幼儿园)</t>
  </si>
  <si>
    <t>付霞</t>
  </si>
  <si>
    <t>胡丽</t>
  </si>
  <si>
    <t>汤晶云</t>
  </si>
  <si>
    <t>000401-专业技术岗位(中寨乡中心幼儿园)</t>
  </si>
  <si>
    <t>刘连</t>
  </si>
  <si>
    <t>顾齐敏</t>
  </si>
  <si>
    <t>谢祖琴</t>
  </si>
  <si>
    <t>20324072415</t>
  </si>
  <si>
    <t>杨巧</t>
  </si>
  <si>
    <t>20324073219</t>
  </si>
  <si>
    <t>吴德雄</t>
  </si>
  <si>
    <t>男</t>
  </si>
  <si>
    <t>20324072719</t>
  </si>
  <si>
    <t>赵庆喜</t>
  </si>
  <si>
    <t>20324073218</t>
  </si>
  <si>
    <t>000501-专业技术岗位(六枝特区第一中学)</t>
  </si>
  <si>
    <t>刘欢</t>
  </si>
  <si>
    <t>赵显刚</t>
  </si>
  <si>
    <t>姚取英</t>
  </si>
  <si>
    <t>000601-专业技术岗位(六枝特区特殊教育寄宿制学校)</t>
  </si>
  <si>
    <t>马蕊</t>
  </si>
  <si>
    <t>宋剑</t>
  </si>
  <si>
    <t>曹万吉</t>
  </si>
  <si>
    <t>朱玲瑢</t>
  </si>
  <si>
    <t>刘桢杉</t>
  </si>
  <si>
    <t>陈文豪</t>
  </si>
  <si>
    <t>000602-专业技术岗位(六枝特区特殊教育寄宿制学校)</t>
  </si>
  <si>
    <t>陆玉</t>
  </si>
  <si>
    <t>不足3：1</t>
  </si>
  <si>
    <t>需达到所在考场面试成绩平均分</t>
  </si>
  <si>
    <t>田栎洁</t>
  </si>
  <si>
    <t>000603-专业技术岗位(六枝特区特殊教育寄宿制学校)</t>
  </si>
  <si>
    <t>陈海南</t>
  </si>
  <si>
    <t>张伟</t>
  </si>
  <si>
    <t>柳忆嘉</t>
  </si>
  <si>
    <t>000604-专业技术岗位(六枝特区特殊教育寄宿制学校)</t>
  </si>
  <si>
    <t>吕思成</t>
  </si>
  <si>
    <t>唐黔景</t>
  </si>
  <si>
    <t>白蕾</t>
  </si>
  <si>
    <t>000605-专业技术岗位(六枝特区特殊教育寄宿制学校)</t>
  </si>
  <si>
    <t>胡禄玖</t>
  </si>
  <si>
    <t>饶雁鸿</t>
  </si>
  <si>
    <t>杨飞</t>
  </si>
  <si>
    <t>000606-专业技术岗位(六枝特区特殊教育寄宿制学校)</t>
  </si>
  <si>
    <t>徐倩梅</t>
  </si>
  <si>
    <t>郭丽平</t>
  </si>
  <si>
    <t>胡鹏</t>
  </si>
  <si>
    <t>000607-专业技术岗位(六枝特区特殊教育寄宿制学校)</t>
  </si>
  <si>
    <t>熊兴壮</t>
  </si>
  <si>
    <t>袁仕荣</t>
  </si>
  <si>
    <t>杨诗雨</t>
  </si>
  <si>
    <t>000701-专业技术岗位(六枝特区职业技术学校)</t>
  </si>
  <si>
    <t>华萌</t>
  </si>
  <si>
    <t>杨婷婷</t>
  </si>
  <si>
    <t>杜明倩</t>
  </si>
  <si>
    <t>000702-专业技术岗位(六枝特区职业技术学校)</t>
  </si>
  <si>
    <t>李芊锐</t>
  </si>
  <si>
    <t>杨茶</t>
  </si>
  <si>
    <t>张文建</t>
  </si>
  <si>
    <t>000703-专业技术岗位(六枝特区职业技术学校)</t>
  </si>
  <si>
    <t>李莉</t>
  </si>
  <si>
    <t>陈淑</t>
  </si>
  <si>
    <t>王席梅</t>
  </si>
  <si>
    <t>20324076019</t>
  </si>
  <si>
    <t>000704-专业技术岗位(六枝特区职业技术学校)</t>
  </si>
  <si>
    <t>刘婷</t>
  </si>
  <si>
    <t>马兴刚</t>
  </si>
  <si>
    <t>程琴</t>
  </si>
  <si>
    <t>20324076202</t>
  </si>
  <si>
    <t>000705-专业技术岗位(六枝特区职业技术学校)</t>
  </si>
  <si>
    <t>陈龙</t>
  </si>
  <si>
    <t>马云</t>
  </si>
  <si>
    <t>龙焰青</t>
  </si>
  <si>
    <t>000801-专业技术岗位(六盘水市第二人民医院)</t>
  </si>
  <si>
    <t>卢玉林</t>
  </si>
  <si>
    <t>卢林佳</t>
  </si>
  <si>
    <t>何贵仙</t>
  </si>
  <si>
    <t>朱定国</t>
  </si>
  <si>
    <t>黄梦英</t>
  </si>
  <si>
    <t>马艺宁</t>
  </si>
  <si>
    <t>冯浪</t>
  </si>
  <si>
    <t>范晓蕊</t>
  </si>
  <si>
    <t>安丽娟</t>
  </si>
  <si>
    <t>徐润秋</t>
  </si>
  <si>
    <t>徐园</t>
  </si>
  <si>
    <t>李维</t>
  </si>
  <si>
    <t>朱绍毅</t>
  </si>
  <si>
    <t>李桃</t>
  </si>
  <si>
    <t>汪杰</t>
  </si>
  <si>
    <t>吴巧</t>
  </si>
  <si>
    <t>袁美</t>
  </si>
  <si>
    <t>韦仕恒</t>
  </si>
  <si>
    <t>周翔</t>
  </si>
  <si>
    <t>胡刚志</t>
  </si>
  <si>
    <t>彭月</t>
  </si>
  <si>
    <t>谢静</t>
  </si>
  <si>
    <t>罗菊</t>
  </si>
  <si>
    <t>方兰</t>
  </si>
  <si>
    <t>夏天添</t>
  </si>
  <si>
    <t>石远鹏</t>
  </si>
  <si>
    <t>严国伟</t>
  </si>
  <si>
    <t>卢敏</t>
  </si>
  <si>
    <t>蒋衣</t>
  </si>
  <si>
    <t>龙军</t>
  </si>
  <si>
    <t>000802-专业技术岗位(六盘水市第二人民医院)</t>
  </si>
  <si>
    <t>马义雄</t>
  </si>
  <si>
    <t>马右红</t>
  </si>
  <si>
    <t>朱晶晶</t>
  </si>
  <si>
    <t>夏青青</t>
  </si>
  <si>
    <t>000901-管理岗位(六枝特区中医医院)</t>
  </si>
  <si>
    <t>李志惠</t>
  </si>
  <si>
    <t>陈映园</t>
  </si>
  <si>
    <t>王沙沙</t>
  </si>
  <si>
    <t>000902-专业技术岗位(六枝特区中医医院)</t>
  </si>
  <si>
    <t>马玉发</t>
  </si>
  <si>
    <t>曾滔</t>
  </si>
  <si>
    <t>陈怀秀</t>
  </si>
  <si>
    <t>龙姣</t>
  </si>
  <si>
    <t>赵维</t>
  </si>
  <si>
    <t>左菊花</t>
  </si>
  <si>
    <t>王培会</t>
  </si>
  <si>
    <t>郭敏</t>
  </si>
  <si>
    <t>蒋瑶</t>
  </si>
  <si>
    <t>游菊菊</t>
  </si>
  <si>
    <t>邹华庭</t>
  </si>
  <si>
    <t>王倩</t>
  </si>
  <si>
    <t>000903-专业技术岗位(六枝特区中医医院)</t>
  </si>
  <si>
    <t>秦潇雯</t>
  </si>
  <si>
    <t>招聘计划数减至3人</t>
  </si>
  <si>
    <t>胡敏</t>
  </si>
  <si>
    <t>孟荣</t>
  </si>
  <si>
    <t>彭铃琥</t>
  </si>
  <si>
    <t>刘群</t>
  </si>
  <si>
    <t>方守西</t>
  </si>
  <si>
    <t>涂朝元</t>
  </si>
  <si>
    <t>张梦萍</t>
  </si>
  <si>
    <t>罗云飞</t>
  </si>
  <si>
    <t>000904-专业技术岗位(六枝特区中医医院)</t>
  </si>
  <si>
    <t>蔡妤</t>
  </si>
  <si>
    <t>赵胤宏</t>
  </si>
  <si>
    <t>唐秋香</t>
  </si>
  <si>
    <t>张琪</t>
  </si>
  <si>
    <t>刘敏</t>
  </si>
  <si>
    <t>郭家维</t>
  </si>
  <si>
    <t>代倩</t>
  </si>
  <si>
    <t>孙密密</t>
  </si>
  <si>
    <t>王先桃</t>
  </si>
  <si>
    <t>余婷</t>
  </si>
  <si>
    <t>周训江</t>
  </si>
  <si>
    <t>丁雨娜</t>
  </si>
  <si>
    <t>黄彬</t>
  </si>
  <si>
    <t>章曼琦</t>
  </si>
  <si>
    <t>杨箐</t>
  </si>
  <si>
    <t>朱珊</t>
  </si>
  <si>
    <t>林丹阳</t>
  </si>
  <si>
    <t>容丹</t>
  </si>
  <si>
    <t>韩毕</t>
  </si>
  <si>
    <t>蔡志凤</t>
  </si>
  <si>
    <t>朱玺</t>
  </si>
  <si>
    <t>夏巧</t>
  </si>
  <si>
    <t>龙王王</t>
  </si>
  <si>
    <t>张飞</t>
  </si>
  <si>
    <t>张梅</t>
  </si>
  <si>
    <t>张艳菊</t>
  </si>
  <si>
    <t>王雨</t>
  </si>
  <si>
    <t>000905-专业技术岗位(六枝特区中医医院)</t>
  </si>
  <si>
    <t>黄祖丽</t>
  </si>
  <si>
    <t>王丽平</t>
  </si>
  <si>
    <t>龙贵兵</t>
  </si>
  <si>
    <t>001001-专业技术岗位(梭戛乡卫生院)</t>
  </si>
  <si>
    <t>黎西凤</t>
  </si>
  <si>
    <t>代阳阳</t>
  </si>
  <si>
    <t>韩宇琼</t>
  </si>
  <si>
    <t>李政鸿</t>
  </si>
  <si>
    <t>蹇治由</t>
  </si>
  <si>
    <t>郭赟</t>
  </si>
  <si>
    <t>001002-专业技术岗位(梭戛乡卫生院)</t>
  </si>
  <si>
    <t>付雨</t>
  </si>
  <si>
    <t>严会</t>
  </si>
  <si>
    <t>邓燕</t>
  </si>
  <si>
    <t>郭娅</t>
  </si>
  <si>
    <t>张毅</t>
  </si>
  <si>
    <t>郭大双</t>
  </si>
  <si>
    <t>20324010229</t>
  </si>
  <si>
    <t>001003-专业技术岗位(梭戛乡卫生院)</t>
  </si>
  <si>
    <t>司敏</t>
  </si>
  <si>
    <t>肖代英</t>
  </si>
  <si>
    <t>李小简</t>
  </si>
  <si>
    <t>001004-管理岗位(梭戛乡卫生院)</t>
  </si>
  <si>
    <t>郎科技</t>
  </si>
  <si>
    <t>王阳</t>
  </si>
  <si>
    <t>孙乐</t>
  </si>
  <si>
    <t>001005-管理岗位(梭戛乡卫生院)</t>
  </si>
  <si>
    <t>李佳洁</t>
  </si>
  <si>
    <t>顾光明</t>
  </si>
  <si>
    <t>李进</t>
  </si>
  <si>
    <t>001101-专业技术岗位(关寨镇卫生院)</t>
  </si>
  <si>
    <t>宋秀雯</t>
  </si>
  <si>
    <t>20324030703</t>
  </si>
  <si>
    <t>符小丽</t>
  </si>
  <si>
    <t>20324030911</t>
  </si>
  <si>
    <t>韦蔓</t>
  </si>
  <si>
    <t>20324030516</t>
  </si>
  <si>
    <t>001102-专业技术岗位(关寨镇卫生院)</t>
  </si>
  <si>
    <t>马凤琴</t>
  </si>
  <si>
    <t>马贵莲</t>
  </si>
  <si>
    <t>万可可</t>
  </si>
  <si>
    <t>卢会敏</t>
  </si>
  <si>
    <t>胡俊棋</t>
  </si>
  <si>
    <t>杜婷婷</t>
  </si>
  <si>
    <t>001103-专业技术岗位(关寨镇卫生院)</t>
  </si>
  <si>
    <t>朱培娣</t>
  </si>
  <si>
    <t>陈磊</t>
  </si>
  <si>
    <t>张克珍</t>
  </si>
  <si>
    <t>余彩</t>
  </si>
  <si>
    <t>安娅</t>
  </si>
  <si>
    <t>黄凯</t>
  </si>
  <si>
    <t>001104-管理岗位(关寨镇卫生院)</t>
  </si>
  <si>
    <t>李仁美</t>
  </si>
  <si>
    <t>易方义</t>
  </si>
  <si>
    <t>曹黎</t>
  </si>
  <si>
    <t>朱安品</t>
  </si>
  <si>
    <t>吴双燕</t>
  </si>
  <si>
    <t>周书贤</t>
  </si>
  <si>
    <t>袁丹</t>
  </si>
  <si>
    <t>管静</t>
  </si>
  <si>
    <t>罗会会</t>
  </si>
  <si>
    <t>詹贵秀</t>
  </si>
  <si>
    <t>冯习玉</t>
  </si>
  <si>
    <t>胡美</t>
  </si>
  <si>
    <t>001201-专业技术岗位(郎岱镇卫生院)</t>
  </si>
  <si>
    <t>蒋敏</t>
  </si>
  <si>
    <t>张娜</t>
  </si>
  <si>
    <t>袁诗睿</t>
  </si>
  <si>
    <t>余兴艳</t>
  </si>
  <si>
    <t>卢坪</t>
  </si>
  <si>
    <t>王瑶</t>
  </si>
  <si>
    <t>001202-专业技术岗位(郎岱镇卫生院)</t>
  </si>
  <si>
    <t>孔令鹏</t>
  </si>
  <si>
    <t>金静</t>
  </si>
  <si>
    <t>邱娅</t>
  </si>
  <si>
    <t>001203-专业技术岗位(郎岱镇卫生院)</t>
  </si>
  <si>
    <t>王春竹</t>
  </si>
  <si>
    <t>张金兰</t>
  </si>
  <si>
    <t>20324032313</t>
  </si>
  <si>
    <t>王有芬</t>
  </si>
  <si>
    <t>20324032222</t>
  </si>
  <si>
    <t>001204-专业技术岗位(郎岱镇卫生院)</t>
  </si>
  <si>
    <t>敖春娟</t>
  </si>
  <si>
    <t>庞金娥</t>
  </si>
  <si>
    <t>刘美丽</t>
  </si>
  <si>
    <t>001301-专业技术岗位(六枝特区人民医院)</t>
  </si>
  <si>
    <t>马关丽</t>
  </si>
  <si>
    <t>不足3:1，招聘计划数减至5人</t>
  </si>
  <si>
    <t>胡西</t>
  </si>
  <si>
    <t>李官品</t>
  </si>
  <si>
    <t>彭章玲</t>
  </si>
  <si>
    <t>尚芳</t>
  </si>
  <si>
    <t>刘清华</t>
  </si>
  <si>
    <t>朱芬</t>
  </si>
  <si>
    <t>刘沁兰</t>
  </si>
  <si>
    <t>杨龙</t>
  </si>
  <si>
    <t>张杰</t>
  </si>
  <si>
    <t>钟启菊</t>
  </si>
  <si>
    <t>赵明焕</t>
  </si>
  <si>
    <t>邓雨</t>
  </si>
  <si>
    <t>卢继军</t>
  </si>
  <si>
    <t>001302-专业技术岗位(六枝特区人民医院)</t>
  </si>
  <si>
    <t>范姣</t>
  </si>
  <si>
    <t>宋莉瑶</t>
  </si>
  <si>
    <t>禄桑</t>
  </si>
  <si>
    <t>崔月琴</t>
  </si>
  <si>
    <t>吴红梅</t>
  </si>
  <si>
    <t>郭冬梅</t>
  </si>
  <si>
    <t>001303-专业技术岗位(六枝特区人民医院)</t>
  </si>
  <si>
    <t>高乐乐</t>
  </si>
  <si>
    <t>姚敦杰</t>
  </si>
  <si>
    <t>001304-专业技术岗位(六枝特区人民医院)</t>
  </si>
  <si>
    <t>周应楠</t>
  </si>
  <si>
    <t>王澜</t>
  </si>
  <si>
    <t>谢海霞</t>
  </si>
  <si>
    <t>001305-专业技术岗位(六枝特区人民医院)</t>
  </si>
  <si>
    <t>阮孝君</t>
  </si>
  <si>
    <t>001401-管理岗位(龙河镇卫生院)</t>
  </si>
  <si>
    <t>何荣松</t>
  </si>
  <si>
    <t>王瑛</t>
  </si>
  <si>
    <t>001402-管理岗位(龙河镇卫生院)</t>
  </si>
  <si>
    <t>勾翠翠</t>
  </si>
  <si>
    <t>李香</t>
  </si>
  <si>
    <t>冯成富</t>
  </si>
  <si>
    <t>001403-管理岗位(龙河镇卫生院)</t>
  </si>
  <si>
    <t>喻蓉</t>
  </si>
  <si>
    <t>李凤英</t>
  </si>
  <si>
    <t>杨晓韵</t>
  </si>
  <si>
    <t>赵江</t>
  </si>
  <si>
    <t>张美</t>
  </si>
  <si>
    <t>001404-专业技术岗位(龙河镇卫生院)</t>
  </si>
  <si>
    <t>蒋良青</t>
  </si>
  <si>
    <t>宋冬平</t>
  </si>
  <si>
    <t>胡玲</t>
  </si>
  <si>
    <t>王龙林</t>
  </si>
  <si>
    <t>熊雪</t>
  </si>
  <si>
    <t>周鑫琼</t>
  </si>
  <si>
    <t>001406-专业技术岗位(龙河镇卫生院)</t>
  </si>
  <si>
    <t>方秀</t>
  </si>
  <si>
    <t>熊泽康</t>
  </si>
  <si>
    <t>徐文</t>
  </si>
  <si>
    <t>001407-专业技术岗位(龙河镇卫生院)</t>
  </si>
  <si>
    <t>刘菊</t>
  </si>
  <si>
    <t>张维</t>
  </si>
  <si>
    <t>张彩燕</t>
  </si>
  <si>
    <t>001501-专业技术岗位(落别乡卫生院)</t>
  </si>
  <si>
    <t>陈丽清</t>
  </si>
  <si>
    <t>左洪艳</t>
  </si>
  <si>
    <t>20324014826</t>
  </si>
  <si>
    <t>林雪</t>
  </si>
  <si>
    <t>20324014512</t>
  </si>
  <si>
    <t>001502-专业技术岗位(落别乡卫生院)</t>
  </si>
  <si>
    <t>张元燕</t>
  </si>
  <si>
    <t>刘国香</t>
  </si>
  <si>
    <t>陈连青</t>
  </si>
  <si>
    <t>001503-专业技术岗位(落别乡卫生院)</t>
  </si>
  <si>
    <t>张瑜</t>
  </si>
  <si>
    <t>陈洪</t>
  </si>
  <si>
    <t>胡波兰</t>
  </si>
  <si>
    <t>001504-管理岗位(落别乡卫生院)</t>
  </si>
  <si>
    <t>聂远海</t>
  </si>
  <si>
    <t>肖玉璞</t>
  </si>
  <si>
    <t>邱江灿</t>
  </si>
  <si>
    <t>001601-专业技术岗位(木岗镇卫生院)</t>
  </si>
  <si>
    <t>李文静</t>
  </si>
  <si>
    <t>王云玮</t>
  </si>
  <si>
    <t>叶奇</t>
  </si>
  <si>
    <t>20324051321</t>
  </si>
  <si>
    <t>001602-专业技术岗位(木岗镇卫生院)</t>
  </si>
  <si>
    <t>靳志强</t>
  </si>
  <si>
    <t>龙海</t>
  </si>
  <si>
    <t>周启海</t>
  </si>
  <si>
    <t>001603-专业技术岗位(木岗镇卫生院)</t>
  </si>
  <si>
    <t>潘敏锐</t>
  </si>
  <si>
    <t>史绍毅</t>
  </si>
  <si>
    <t>张国凯</t>
  </si>
  <si>
    <t>001604-专业技术岗位(木岗镇卫生院)</t>
  </si>
  <si>
    <t>谢芳</t>
  </si>
  <si>
    <t>张艳</t>
  </si>
  <si>
    <t>杨静</t>
  </si>
  <si>
    <t>001701-专业技术岗位(牛场乡卫生院)</t>
  </si>
  <si>
    <t>龙春花</t>
  </si>
  <si>
    <t>李正东</t>
  </si>
  <si>
    <t>范懋椒</t>
  </si>
  <si>
    <t>001702-专业技术岗位(牛场乡卫生院)</t>
  </si>
  <si>
    <t>朱洁</t>
  </si>
  <si>
    <t>张璐</t>
  </si>
  <si>
    <t>付习娟</t>
  </si>
  <si>
    <t>胡露露</t>
  </si>
  <si>
    <t>朱丹</t>
  </si>
  <si>
    <t>任妮莎</t>
  </si>
  <si>
    <t>001703-专业技术岗位(牛场乡卫生院)</t>
  </si>
  <si>
    <t>周涛</t>
  </si>
  <si>
    <t>左婷</t>
  </si>
  <si>
    <t>王健松</t>
  </si>
  <si>
    <t>001801-专业技术岗位(新场乡卫生院)</t>
  </si>
  <si>
    <t>罗钦钦</t>
  </si>
  <si>
    <t>邓米信</t>
  </si>
  <si>
    <t>钱朱霞</t>
  </si>
  <si>
    <t>001901-专业技术岗位(新华镇卫生院)</t>
  </si>
  <si>
    <t>江芸</t>
  </si>
  <si>
    <t>何凤娇</t>
  </si>
  <si>
    <t>林鹏</t>
  </si>
  <si>
    <t>001902-专业技术岗位(新华镇卫生院)</t>
  </si>
  <si>
    <t>戴正港</t>
  </si>
  <si>
    <t>张腾凤</t>
  </si>
  <si>
    <t>王燚</t>
  </si>
  <si>
    <t>001903-专业技术岗位(新华镇卫生院)</t>
  </si>
  <si>
    <t>舒悦</t>
  </si>
  <si>
    <t>徐洪满</t>
  </si>
  <si>
    <t>卢琴</t>
  </si>
  <si>
    <t>001904-专业技术岗位(新华镇卫生院)</t>
  </si>
  <si>
    <t>王登焱</t>
  </si>
  <si>
    <t>吴俊</t>
  </si>
  <si>
    <t>陈正宇</t>
  </si>
  <si>
    <t>002001-专业技术岗位(岩脚镇卫生院)</t>
  </si>
  <si>
    <t>王家庚</t>
  </si>
  <si>
    <t>刘水远</t>
  </si>
  <si>
    <t>杨密</t>
  </si>
  <si>
    <t>002002-专业技术岗位(岩脚镇卫生院)</t>
  </si>
  <si>
    <t>王俊涛</t>
  </si>
  <si>
    <t>岑坤</t>
  </si>
  <si>
    <t>王雪辉</t>
  </si>
  <si>
    <t>002003-专业技术岗位(岩脚镇卫生院)</t>
  </si>
  <si>
    <t>刘芳</t>
  </si>
  <si>
    <t>郭燕春</t>
  </si>
  <si>
    <t>朱喜</t>
  </si>
  <si>
    <t>002004-管理岗位(岩脚镇卫生院)</t>
  </si>
  <si>
    <t>覃大伟</t>
  </si>
  <si>
    <t>方钧</t>
  </si>
  <si>
    <t>彭子昆</t>
  </si>
  <si>
    <t>002005-管理岗位(岩脚镇卫生院)</t>
  </si>
  <si>
    <t>杜亚</t>
  </si>
  <si>
    <t>董佳</t>
  </si>
  <si>
    <t>刘丽娟</t>
  </si>
  <si>
    <t>002006-管理岗位(岩脚镇卫生院)</t>
  </si>
  <si>
    <t>张龙彪</t>
  </si>
  <si>
    <t>侯玉</t>
  </si>
  <si>
    <t>钱涛</t>
  </si>
  <si>
    <t>002007-管理岗位(岩脚镇卫生院)</t>
  </si>
  <si>
    <t>张洪</t>
  </si>
  <si>
    <t>刘娟</t>
  </si>
  <si>
    <t>袁昌明</t>
  </si>
  <si>
    <t>002101-专业技术岗位(月亮河乡卫生院)</t>
  </si>
  <si>
    <t>谭娟</t>
  </si>
  <si>
    <t>陈梅梅</t>
  </si>
  <si>
    <t>宋世秋</t>
  </si>
  <si>
    <t>张万煜</t>
  </si>
  <si>
    <t>任熙熙</t>
  </si>
  <si>
    <t>李树岚</t>
  </si>
  <si>
    <t>002102-专业技术岗位(月亮河乡卫生院)</t>
  </si>
  <si>
    <t>杨成薇</t>
  </si>
  <si>
    <t>张博</t>
  </si>
  <si>
    <t>吴志豪</t>
  </si>
  <si>
    <t>002103-管理岗位(月亮河乡卫生院)</t>
  </si>
  <si>
    <t>吕敏聪</t>
  </si>
  <si>
    <t>白亚军</t>
  </si>
  <si>
    <t>黄雍训</t>
  </si>
  <si>
    <t>向亮</t>
  </si>
  <si>
    <t>颜登丽</t>
  </si>
  <si>
    <t>魏菊</t>
  </si>
  <si>
    <t>002201-专业技术岗位(牂牁镇卫生院)</t>
  </si>
  <si>
    <t>赵优优</t>
  </si>
  <si>
    <t>俞思思</t>
  </si>
  <si>
    <t>夏伟</t>
  </si>
  <si>
    <t>002202-管理岗位(牂牁镇卫生院)</t>
  </si>
  <si>
    <t>关妮</t>
  </si>
  <si>
    <t>李艳</t>
  </si>
  <si>
    <t>20324052330</t>
  </si>
  <si>
    <t>高圣雄</t>
  </si>
  <si>
    <t>20324052412</t>
  </si>
  <si>
    <t>002301-专业技术岗位(中寨乡卫生院)</t>
  </si>
  <si>
    <t>黄洪伍</t>
  </si>
  <si>
    <t>官丽华</t>
  </si>
  <si>
    <t>朱兴</t>
  </si>
  <si>
    <t>禄梦恒</t>
  </si>
  <si>
    <t>吴俊逸</t>
  </si>
  <si>
    <t>田秋荣</t>
  </si>
  <si>
    <t>郝旭</t>
  </si>
  <si>
    <t>施启蕊</t>
  </si>
  <si>
    <t>马香</t>
  </si>
  <si>
    <t>黄丹</t>
  </si>
  <si>
    <t>孙成军</t>
  </si>
  <si>
    <t>杨敬龙</t>
  </si>
  <si>
    <t>张嵘森</t>
  </si>
  <si>
    <t>李贵帆</t>
  </si>
  <si>
    <t>吴玉龙</t>
  </si>
  <si>
    <t>002302-专业技术岗位(中寨乡卫生院)</t>
  </si>
  <si>
    <t>王娟</t>
  </si>
  <si>
    <t>陈永超</t>
  </si>
  <si>
    <t>梁万万</t>
  </si>
  <si>
    <t>002303-专业技术岗位(中寨乡卫生院)</t>
  </si>
  <si>
    <t>田进福</t>
  </si>
  <si>
    <t>刘冕</t>
  </si>
  <si>
    <t>吕卓宁</t>
  </si>
  <si>
    <t>002304-专业技术岗位(中寨乡卫生院)</t>
  </si>
  <si>
    <t>王欣欣</t>
  </si>
  <si>
    <t>马露</t>
  </si>
  <si>
    <t>贺文材</t>
  </si>
  <si>
    <t>龙阳</t>
  </si>
  <si>
    <t>谢茜</t>
  </si>
  <si>
    <t>彭亚</t>
  </si>
  <si>
    <t>002305-专业技术岗位(中寨乡卫生院)</t>
  </si>
  <si>
    <t>杨瑶</t>
  </si>
  <si>
    <t>朱丽</t>
  </si>
  <si>
    <t>杨旭</t>
  </si>
  <si>
    <t>杨会艳</t>
  </si>
  <si>
    <t>余必调</t>
  </si>
  <si>
    <t>吴蝶</t>
  </si>
  <si>
    <t>孔祥彩</t>
  </si>
  <si>
    <t>江金莲</t>
  </si>
  <si>
    <t>龚倩</t>
  </si>
  <si>
    <t>卯云梅</t>
  </si>
  <si>
    <t>刘丽华</t>
  </si>
  <si>
    <t>姬敏敏</t>
  </si>
  <si>
    <t>002401-专业技术岗位(六枝特区能源综合服务中心)</t>
  </si>
  <si>
    <t>石学兵</t>
  </si>
  <si>
    <t>黄光坤</t>
  </si>
  <si>
    <t>唐潮</t>
  </si>
  <si>
    <t>吴波</t>
  </si>
  <si>
    <t>聂川鸿</t>
  </si>
  <si>
    <t>蔡林甫</t>
  </si>
  <si>
    <t>秦振东</t>
  </si>
  <si>
    <t>覃益民</t>
  </si>
  <si>
    <t>史存勇</t>
  </si>
  <si>
    <t>谭其江</t>
  </si>
  <si>
    <t>马奔</t>
  </si>
  <si>
    <t>002402-专业技术岗位(六枝特区能源综合服务中心)</t>
  </si>
  <si>
    <t>刘源</t>
  </si>
  <si>
    <t>李松</t>
  </si>
  <si>
    <t>惠娟</t>
  </si>
  <si>
    <t>吴垠</t>
  </si>
  <si>
    <t>陈浩</t>
  </si>
  <si>
    <t>岑霞</t>
  </si>
  <si>
    <t>002403-专业技术岗位(六枝特区能源综合服务中心)</t>
  </si>
  <si>
    <t>罗健</t>
  </si>
  <si>
    <t>任广朋</t>
  </si>
  <si>
    <t>李学兵</t>
  </si>
  <si>
    <t>吴永亮</t>
  </si>
  <si>
    <t>陈巧</t>
  </si>
  <si>
    <t>段学畔</t>
  </si>
  <si>
    <t>002501-管理岗位(六枝特区郎岱镇生态移民工作站)</t>
  </si>
  <si>
    <t>杨继成</t>
  </si>
  <si>
    <t>高慧芳</t>
  </si>
  <si>
    <t>余鑫</t>
  </si>
  <si>
    <t>20324100714</t>
  </si>
  <si>
    <t>002601-管理岗位(六枝特区龙河镇生态移民工作站)</t>
  </si>
  <si>
    <t>赵康</t>
  </si>
  <si>
    <t>胡宗艳</t>
  </si>
  <si>
    <t>李长卫</t>
  </si>
  <si>
    <t>20324101420</t>
  </si>
  <si>
    <t>002701-管理岗位(六枝特区牛场乡生态移民工作站)</t>
  </si>
  <si>
    <t>蒯兵</t>
  </si>
  <si>
    <t>张熠</t>
  </si>
  <si>
    <t>尚熙熙</t>
  </si>
  <si>
    <t>002801-管理岗位(六枝特区岩脚镇生态移民工作站)</t>
  </si>
  <si>
    <t>汪江</t>
  </si>
  <si>
    <t>郭凌</t>
  </si>
  <si>
    <t>金小平</t>
  </si>
  <si>
    <t>郑鑫</t>
  </si>
  <si>
    <t>龙垚</t>
  </si>
  <si>
    <t>陈跃</t>
  </si>
  <si>
    <t>吴轻</t>
  </si>
  <si>
    <t>王小丽</t>
  </si>
  <si>
    <t>002901-管理岗位(六枝特区牂牁镇生态移民工作站)</t>
  </si>
  <si>
    <t>张远洋</t>
  </si>
  <si>
    <t>陈祺</t>
  </si>
  <si>
    <t>王柯</t>
  </si>
  <si>
    <t>李嵘</t>
  </si>
  <si>
    <t>汤茜</t>
  </si>
  <si>
    <t>周垒</t>
  </si>
  <si>
    <t>毛嘉诚</t>
  </si>
  <si>
    <t>汪江山</t>
  </si>
  <si>
    <t>何璐璐</t>
  </si>
  <si>
    <t>20324110321</t>
  </si>
  <si>
    <t>003001-管理岗位(六枝特区中寨乡生态移民工作站)</t>
  </si>
  <si>
    <t>蒲晏佑</t>
  </si>
  <si>
    <t>陈蓉</t>
  </si>
  <si>
    <t>路志</t>
  </si>
  <si>
    <t>安丽</t>
  </si>
  <si>
    <t>谭芳芳</t>
  </si>
  <si>
    <t>肖富祥</t>
  </si>
  <si>
    <t>郭璇</t>
  </si>
  <si>
    <t>马楠</t>
  </si>
  <si>
    <t>刘啸雪</t>
  </si>
  <si>
    <t>20324122918</t>
  </si>
  <si>
    <t>003101-专业技术岗位(六枝特区水利工程建设服务中心)</t>
  </si>
  <si>
    <t>王颖</t>
  </si>
  <si>
    <t>李园</t>
  </si>
  <si>
    <t>周斌</t>
  </si>
  <si>
    <t>晏周玉</t>
  </si>
  <si>
    <t>王淳</t>
  </si>
  <si>
    <t>王祥</t>
  </si>
  <si>
    <t>003201-专业技术岗位(六枝特区新场片区水务服务中心)</t>
  </si>
  <si>
    <t>欧阳奕菲</t>
  </si>
  <si>
    <t>王均雄</t>
  </si>
  <si>
    <t>杨丹</t>
  </si>
  <si>
    <t>郭志燕</t>
  </si>
  <si>
    <t>孟瑞枫</t>
  </si>
  <si>
    <t>王安寿</t>
  </si>
  <si>
    <t>003202-管理岗位(六枝特区新场片区水务服务中心)</t>
  </si>
  <si>
    <t>吴祖玲</t>
  </si>
  <si>
    <t>王云天</t>
  </si>
  <si>
    <t>刘斌</t>
  </si>
  <si>
    <t>003301-专业技术岗位(六枝特区岩脚片区水务服务中心)</t>
  </si>
  <si>
    <t>尹建</t>
  </si>
  <si>
    <t>陈瑜坤</t>
  </si>
  <si>
    <t>金启程</t>
  </si>
  <si>
    <t>20324131903</t>
  </si>
  <si>
    <t>003401-专业技术岗位(六枝特区乡镇统计服务中心)</t>
  </si>
  <si>
    <t>周松霖</t>
  </si>
  <si>
    <t>田牧</t>
  </si>
  <si>
    <t>廖鑫</t>
  </si>
  <si>
    <t>003402-管理岗位(六枝特区乡镇统计服务中心)</t>
  </si>
  <si>
    <t>孔一汀</t>
  </si>
  <si>
    <t>左倩</t>
  </si>
  <si>
    <t>徐馨玥</t>
  </si>
  <si>
    <t>003501-管理岗位(六枝特区交通运输综合行政执法大队)</t>
  </si>
  <si>
    <t>叶芳芳</t>
  </si>
  <si>
    <t>李文杨</t>
  </si>
  <si>
    <t>杨科军</t>
  </si>
  <si>
    <t>漆彦琨</t>
  </si>
  <si>
    <t>黄文成</t>
  </si>
  <si>
    <t>姜睦然</t>
  </si>
  <si>
    <t>003502-管理岗位(六枝特区交通运输综合行政执法大队)</t>
  </si>
  <si>
    <t>游丰源</t>
  </si>
  <si>
    <t>曾以云</t>
  </si>
  <si>
    <t>高熙</t>
  </si>
  <si>
    <t>马殿闯</t>
  </si>
  <si>
    <t>龙懿</t>
  </si>
  <si>
    <t>韩海军</t>
  </si>
  <si>
    <t>003601-管理岗位(六枝特区财政信息管理中心)</t>
  </si>
  <si>
    <t>卯聪</t>
  </si>
  <si>
    <t>铁静杰</t>
  </si>
  <si>
    <t>夏淦</t>
  </si>
  <si>
    <t>003701-管理岗位(六枝特区基层财政服务中心)</t>
  </si>
  <si>
    <t>王开泽</t>
  </si>
  <si>
    <t>程彩霞</t>
  </si>
  <si>
    <t>韩霄</t>
  </si>
  <si>
    <t>003801-专业技术岗位(六枝特区预算绩效评价中心)</t>
  </si>
  <si>
    <t>雷启滴</t>
  </si>
  <si>
    <t>张纯</t>
  </si>
  <si>
    <t>王事天</t>
  </si>
  <si>
    <t>003901-专业技术岗位(六枝特区生态博物馆)</t>
  </si>
  <si>
    <t>伍贵英</t>
  </si>
  <si>
    <t>孙治江</t>
  </si>
  <si>
    <t>邓楠</t>
  </si>
  <si>
    <t>王天辉</t>
  </si>
  <si>
    <t>韩昌奇</t>
  </si>
  <si>
    <t>雷和嘉雯</t>
  </si>
  <si>
    <t>004001-管理岗位(六枝特区文化市场综合行政执法大队)</t>
  </si>
  <si>
    <t>秦翠霞</t>
  </si>
  <si>
    <t>王明正</t>
  </si>
  <si>
    <t>陆远超</t>
  </si>
  <si>
    <t>张豪</t>
  </si>
  <si>
    <t>张婉冰</t>
  </si>
  <si>
    <t>陈诗雨</t>
  </si>
  <si>
    <t>004101-管理岗位(六枝特区消防综合事务中心)</t>
  </si>
  <si>
    <t>苏严欢</t>
  </si>
  <si>
    <t>张家凯</t>
  </si>
  <si>
    <t>郑舟浩</t>
  </si>
  <si>
    <t>夏涛</t>
  </si>
  <si>
    <t>吴昊</t>
  </si>
  <si>
    <t>魏云龙</t>
  </si>
  <si>
    <t>20325014025</t>
  </si>
  <si>
    <t>004201-专业技术岗位(六枝特区梭戛应急站)</t>
  </si>
  <si>
    <t>潘胜杰</t>
  </si>
  <si>
    <t>秦余洋</t>
  </si>
  <si>
    <t>张广丽</t>
  </si>
  <si>
    <t>20325021723</t>
  </si>
  <si>
    <t>004301-专业技术岗位(六枝特区新场应急站)</t>
  </si>
  <si>
    <t>徐银浩</t>
  </si>
  <si>
    <t>张晨曦</t>
  </si>
  <si>
    <t>鲁冲</t>
  </si>
  <si>
    <t>004401-专业技术岗位(六枝特区牂牁应急站)</t>
  </si>
  <si>
    <t>隆娅婷</t>
  </si>
  <si>
    <t>王弘毅</t>
  </si>
  <si>
    <t>肖辉</t>
  </si>
  <si>
    <t>20325022220</t>
  </si>
  <si>
    <t>004501-管理岗位(六枝特区大用国土资源所)</t>
  </si>
  <si>
    <t>刘元涛</t>
  </si>
  <si>
    <t>赵龙新</t>
  </si>
  <si>
    <t>安红霞</t>
  </si>
  <si>
    <t>004601-管理岗位(六枝特区国土空间规划中心)</t>
  </si>
  <si>
    <t>王国联</t>
  </si>
  <si>
    <t>刘聪</t>
  </si>
  <si>
    <t>季科龙</t>
  </si>
  <si>
    <t>004701-专业技术岗位(六枝特区花德河国有林场（业务股）)</t>
  </si>
  <si>
    <t>邓倩</t>
  </si>
  <si>
    <t>陈鹏飞</t>
  </si>
  <si>
    <t>刘俊杰</t>
  </si>
  <si>
    <t>004801-管理岗位(六枝特区九龙国土资源所)</t>
  </si>
  <si>
    <t>张泉山</t>
  </si>
  <si>
    <t>高爽</t>
  </si>
  <si>
    <t>王挺</t>
  </si>
  <si>
    <t>20325023727</t>
  </si>
  <si>
    <t>004901-管理岗位(六枝特区落别国土资源所)</t>
  </si>
  <si>
    <t>侯健</t>
  </si>
  <si>
    <t>邓春兰</t>
  </si>
  <si>
    <t>金维波</t>
  </si>
  <si>
    <t>005001-管理岗位(六枝特区塔山国土资源所)</t>
  </si>
  <si>
    <t>赵雯卿</t>
  </si>
  <si>
    <t>黄婷</t>
  </si>
  <si>
    <t>欧力荣</t>
  </si>
  <si>
    <t>005101-管理岗位(六枝特区新场国土资源所)</t>
  </si>
  <si>
    <t>付羽</t>
  </si>
  <si>
    <t>胡广</t>
  </si>
  <si>
    <t>付亚军</t>
  </si>
  <si>
    <t>005201-管理岗位(六枝特区岩脚国土资源所)</t>
  </si>
  <si>
    <t>罗成</t>
  </si>
  <si>
    <t>张贤</t>
  </si>
  <si>
    <t>赵鹏</t>
  </si>
  <si>
    <t>005301-专业技术岗位(六盘水郎岱农业产业园区)</t>
  </si>
  <si>
    <t>陈玲莲</t>
  </si>
  <si>
    <t>任应桥</t>
  </si>
  <si>
    <t>陈炫</t>
  </si>
  <si>
    <t>005302-管理岗位(六盘水郎岱农业产业园区)</t>
  </si>
  <si>
    <t>闻豪</t>
  </si>
  <si>
    <t>黄东侠</t>
  </si>
  <si>
    <t>何祥</t>
  </si>
  <si>
    <t>20325031428</t>
  </si>
  <si>
    <t>005401-管理岗位(六枝特区电子政务内网服务中心)</t>
  </si>
  <si>
    <t>王桐</t>
  </si>
  <si>
    <t>樊珏</t>
  </si>
  <si>
    <t>刘佳良</t>
  </si>
  <si>
    <t>005502-专业技术岗位(中共六枝特区委党校)</t>
  </si>
  <si>
    <t>冯宇星</t>
  </si>
  <si>
    <t>张志伟</t>
  </si>
  <si>
    <t>黄玉芳</t>
  </si>
  <si>
    <t>005503-专业技术岗位(中共六枝特区委党校)</t>
  </si>
  <si>
    <t>刘静潜</t>
  </si>
  <si>
    <t>吴佳忆</t>
  </si>
  <si>
    <t>陈林霞</t>
  </si>
  <si>
    <t>005601-管理岗位(关寨镇财政所)</t>
  </si>
  <si>
    <t>高照</t>
  </si>
  <si>
    <t>叶亮</t>
  </si>
  <si>
    <t>张静</t>
  </si>
  <si>
    <t>梅丽莎</t>
  </si>
  <si>
    <t>代征东</t>
  </si>
  <si>
    <t>周芬</t>
  </si>
  <si>
    <t>005701-管理岗位(关寨镇城镇规划建设所)</t>
  </si>
  <si>
    <t>刘松</t>
  </si>
  <si>
    <t>韦舰</t>
  </si>
  <si>
    <t>005801-管理岗位(关寨镇扶贫工作站)</t>
  </si>
  <si>
    <t>付单单</t>
  </si>
  <si>
    <t>刘小兰</t>
  </si>
  <si>
    <t>吴文科</t>
  </si>
  <si>
    <t>20325031815</t>
  </si>
  <si>
    <t>005901-管理岗位(关寨镇计划生育协会)</t>
  </si>
  <si>
    <t>吕将敏</t>
  </si>
  <si>
    <t>陈利亮</t>
  </si>
  <si>
    <t>徐江艳</t>
  </si>
  <si>
    <t>006001-管理岗位(关寨镇科技宣教文化信息服务中心)</t>
  </si>
  <si>
    <t>雷吉艳</t>
  </si>
  <si>
    <t>张静静</t>
  </si>
  <si>
    <t>谢林</t>
  </si>
  <si>
    <t>王洪霞</t>
  </si>
  <si>
    <t>肖凯</t>
  </si>
  <si>
    <t>沈志丹</t>
  </si>
  <si>
    <t>吕亚</t>
  </si>
  <si>
    <t>杨蝶</t>
  </si>
  <si>
    <t>龙钰</t>
  </si>
  <si>
    <t>管庆乐</t>
  </si>
  <si>
    <t>江明璇</t>
  </si>
  <si>
    <t>20325032504</t>
  </si>
  <si>
    <t>006101-管理岗位(关寨镇林业站)</t>
  </si>
  <si>
    <t>赵爽</t>
  </si>
  <si>
    <t>王兆亚</t>
  </si>
  <si>
    <t>卢江涛</t>
  </si>
  <si>
    <t>006201-管理岗位(关寨镇留守儿童关爱服务中心)</t>
  </si>
  <si>
    <t>马佳媛</t>
  </si>
  <si>
    <t>文方进</t>
  </si>
  <si>
    <t>吴姗</t>
  </si>
  <si>
    <t>马栋</t>
  </si>
  <si>
    <t>苏健</t>
  </si>
  <si>
    <t>赵见超</t>
  </si>
  <si>
    <t>006301-管理岗位(关寨镇箐口政务服务中心)</t>
  </si>
  <si>
    <t>朱贇</t>
  </si>
  <si>
    <t>李彧</t>
  </si>
  <si>
    <t>郭嘉</t>
  </si>
  <si>
    <t>黄银香</t>
  </si>
  <si>
    <t>刘媛媛</t>
  </si>
  <si>
    <t>杨鑫</t>
  </si>
  <si>
    <t>20325050318</t>
  </si>
  <si>
    <t>006401-管理岗位(关寨镇群众工作站)</t>
  </si>
  <si>
    <t>杨林</t>
  </si>
  <si>
    <t>刘瑶</t>
  </si>
  <si>
    <t>尚金玉</t>
  </si>
  <si>
    <t>006501-管理岗位(关寨镇人力资源和社会保障服务中心)</t>
  </si>
  <si>
    <t>高敏</t>
  </si>
  <si>
    <t>陶森</t>
  </si>
  <si>
    <t>温淑琼</t>
  </si>
  <si>
    <t>蔡仪东</t>
  </si>
  <si>
    <t>朱福钰</t>
  </si>
  <si>
    <t>王路凯</t>
  </si>
  <si>
    <t>张威</t>
  </si>
  <si>
    <t>韩林</t>
  </si>
  <si>
    <t>吉磊</t>
  </si>
  <si>
    <t>006701-管理岗位(落别乡敬老院)</t>
  </si>
  <si>
    <t>蒋兆</t>
  </si>
  <si>
    <t>李果</t>
  </si>
  <si>
    <t>石少秀</t>
  </si>
  <si>
    <t>006801-管理岗位(落别乡科技宣教文化信息服务中心 )</t>
  </si>
  <si>
    <t>陈宁宇</t>
  </si>
  <si>
    <t>张娇娇</t>
  </si>
  <si>
    <t>朱圣</t>
  </si>
  <si>
    <t>006901-专业技术岗位(落别乡农业综合服务中心)</t>
  </si>
  <si>
    <t>周旭</t>
  </si>
  <si>
    <t>冉旭琴</t>
  </si>
  <si>
    <t>肖旋</t>
  </si>
  <si>
    <t>007001-管理岗位(落别乡人力资源和社会保障服务中心)</t>
  </si>
  <si>
    <t>陈吉龙</t>
  </si>
  <si>
    <t>金芝佩</t>
  </si>
  <si>
    <t>江远明</t>
  </si>
  <si>
    <t>007101-管理岗位(落别乡退役军人服务站)</t>
  </si>
  <si>
    <t>毛妮妮</t>
  </si>
  <si>
    <t>吴维波</t>
  </si>
  <si>
    <t>王发文</t>
  </si>
  <si>
    <t>007201-专业技术岗位(木岗镇扶贫工作站)</t>
  </si>
  <si>
    <t>罗佳</t>
  </si>
  <si>
    <t>刘勇</t>
  </si>
  <si>
    <t>彭娅娅</t>
  </si>
  <si>
    <t>007301-管理岗位(牛场乡科技宣教文化信息服务中心)</t>
  </si>
  <si>
    <t>谭加福</t>
  </si>
  <si>
    <t>龙忠青</t>
  </si>
  <si>
    <t>林凤</t>
  </si>
  <si>
    <t>007401-专业技术岗位(牛场乡农业综合服务中心)</t>
  </si>
  <si>
    <t>罗鑫</t>
  </si>
  <si>
    <t>王益</t>
  </si>
  <si>
    <t>马勋巡</t>
  </si>
  <si>
    <t>程宇航</t>
  </si>
  <si>
    <t>刘委威</t>
  </si>
  <si>
    <t>张莉娟</t>
  </si>
  <si>
    <t>付龙娇</t>
  </si>
  <si>
    <t>杨叶会</t>
  </si>
  <si>
    <t>何世明</t>
  </si>
  <si>
    <t>007501-管理岗位(牛场乡财政所)</t>
  </si>
  <si>
    <t>胡林</t>
  </si>
  <si>
    <t>锁才雄</t>
  </si>
  <si>
    <t>赵阳</t>
  </si>
  <si>
    <t>007601-管理岗位(牛场乡城镇规划建设管理所)</t>
  </si>
  <si>
    <t>刘锐</t>
  </si>
  <si>
    <t>王艳丽</t>
  </si>
  <si>
    <t>孔德林</t>
  </si>
  <si>
    <t>曾德红</t>
  </si>
  <si>
    <t>宋丽</t>
  </si>
  <si>
    <t>王罳</t>
  </si>
  <si>
    <t>007701-管理岗位(牛场乡扶贫工作站)</t>
  </si>
  <si>
    <t>沙自成</t>
  </si>
  <si>
    <t>施辅城</t>
  </si>
  <si>
    <t>杨雪</t>
  </si>
  <si>
    <t>007801-专业技术岗位(牛场乡林业站)</t>
  </si>
  <si>
    <t>卢叶</t>
  </si>
  <si>
    <t>何艳玲</t>
  </si>
  <si>
    <t>胡才英</t>
  </si>
  <si>
    <t>李文贤</t>
  </si>
  <si>
    <t>丁敏</t>
  </si>
  <si>
    <t>程正菊</t>
  </si>
  <si>
    <t>007901-管理岗位(牛场乡留守儿童关爱服务中心)</t>
  </si>
  <si>
    <t>朱丽丽</t>
  </si>
  <si>
    <t>陈文武</t>
  </si>
  <si>
    <t>欧娟娟</t>
  </si>
  <si>
    <t>008001-管理岗位(梭戛乡科技宣教文化信息服务中心)</t>
  </si>
  <si>
    <t>刘宝忠</t>
  </si>
  <si>
    <t>付英花</t>
  </si>
  <si>
    <t>008101-管理岗位(梭戛乡留守儿童关爱服务中心)</t>
  </si>
  <si>
    <t>周杰</t>
  </si>
  <si>
    <t>罗家贵</t>
  </si>
  <si>
    <t>金开宇</t>
  </si>
  <si>
    <t>008201-专业技术岗位(新场乡财政所)</t>
  </si>
  <si>
    <t>贺元斌</t>
  </si>
  <si>
    <t>曹颖</t>
  </si>
  <si>
    <t>陈开娥</t>
  </si>
  <si>
    <t>008301-专业技术岗位(新场乡林业站)</t>
  </si>
  <si>
    <t>肖蕊</t>
  </si>
  <si>
    <t>008401-专业技术岗位(新场乡农业综合服务中心)</t>
  </si>
  <si>
    <t>肖炜恒</t>
  </si>
  <si>
    <t>马博文</t>
  </si>
  <si>
    <t>袁曌</t>
  </si>
  <si>
    <t>20325080210</t>
  </si>
  <si>
    <t>008501-专业技术岗位(新华镇财政所)</t>
  </si>
  <si>
    <t>陈小芳</t>
  </si>
  <si>
    <t>李秋梅</t>
  </si>
  <si>
    <t>朱胜寒</t>
  </si>
  <si>
    <t>008601-专业技术岗位(新华镇城镇规划管理所)</t>
  </si>
  <si>
    <t>周云江</t>
  </si>
  <si>
    <t>颜文清</t>
  </si>
  <si>
    <t>高尚</t>
  </si>
  <si>
    <t>008602-管理岗位(新华镇城镇规划管理所)</t>
  </si>
  <si>
    <t>张梦琪</t>
  </si>
  <si>
    <t>朱璨</t>
  </si>
  <si>
    <t>许思伟</t>
  </si>
  <si>
    <t>008701-专业技术岗位(新华镇扶贫工作站)</t>
  </si>
  <si>
    <t>王伟伟</t>
  </si>
  <si>
    <t>郑壮</t>
  </si>
  <si>
    <t>侯垒</t>
  </si>
  <si>
    <t>008801-管理岗位(新华镇科技宣教文化信息服务中心)</t>
  </si>
  <si>
    <t>赵洋洋</t>
  </si>
  <si>
    <t>王会</t>
  </si>
  <si>
    <t>陶江敏</t>
  </si>
  <si>
    <t>008901-专业技术岗位(新华镇林业站)</t>
  </si>
  <si>
    <t>孟司凡</t>
  </si>
  <si>
    <t>陈忠良</t>
  </si>
  <si>
    <t>李安松</t>
  </si>
  <si>
    <t>20325081620</t>
  </si>
  <si>
    <t>009001-管理岗位(新华镇留守儿童关爱服务中心)</t>
  </si>
  <si>
    <t>张保金</t>
  </si>
  <si>
    <t>张雄</t>
  </si>
  <si>
    <t>朱松松</t>
  </si>
  <si>
    <t>20325082403</t>
  </si>
  <si>
    <t>009101-管理岗位(新华镇群众工作站)</t>
  </si>
  <si>
    <t>郭雯</t>
  </si>
  <si>
    <t>沈立野依梦</t>
  </si>
  <si>
    <t>李敏</t>
  </si>
  <si>
    <t>009201-专业技术岗位(新窑镇城镇规划建设管理所)</t>
  </si>
  <si>
    <t>刘志飞</t>
  </si>
  <si>
    <t>任榜玉</t>
  </si>
  <si>
    <t>张埕境</t>
  </si>
  <si>
    <t>009301-专业技术岗位(新窑镇林业站)</t>
  </si>
  <si>
    <t>顾勇</t>
  </si>
  <si>
    <t>李兰杰</t>
  </si>
  <si>
    <t>石凤</t>
  </si>
  <si>
    <t>009401-专业技术岗位(岩脚镇城镇规划建设管理站)</t>
  </si>
  <si>
    <t>吴锋超</t>
  </si>
  <si>
    <t>周霄</t>
  </si>
  <si>
    <t>黄沙</t>
  </si>
  <si>
    <t>009501-管理岗位(岩脚镇环境卫生管理所)</t>
  </si>
  <si>
    <t>胡一波</t>
  </si>
  <si>
    <t>吴进梁</t>
  </si>
  <si>
    <t>张战</t>
  </si>
  <si>
    <t>009601-管理岗位(岩脚镇计划生育协会)</t>
  </si>
  <si>
    <t>马行</t>
  </si>
  <si>
    <t>魏明</t>
  </si>
  <si>
    <t>周井彪</t>
  </si>
  <si>
    <t>009701-管理岗位(岩脚镇敬老院)</t>
  </si>
  <si>
    <t>徐月蓉</t>
  </si>
  <si>
    <t>饶兵</t>
  </si>
  <si>
    <t>郭兴瑞</t>
  </si>
  <si>
    <t>009801-管理岗位(岩脚镇科技宣教文化信息服务中心)</t>
  </si>
  <si>
    <t>王雷</t>
  </si>
  <si>
    <t>陈立广</t>
  </si>
  <si>
    <t>蔡亮</t>
  </si>
  <si>
    <t>帅杰志</t>
  </si>
  <si>
    <t>余孟成</t>
  </si>
  <si>
    <t>唐君君</t>
  </si>
  <si>
    <t>009802-管理岗位(岩脚镇科技宣教文化信息服务中心)</t>
  </si>
  <si>
    <t>陆试信</t>
  </si>
  <si>
    <t>雷坤</t>
  </si>
  <si>
    <t>席倩</t>
  </si>
  <si>
    <t>009901-管理岗位(岩脚镇留守儿童关爱服务中心)</t>
  </si>
  <si>
    <t>何万鑫</t>
  </si>
  <si>
    <t>朱家展</t>
  </si>
  <si>
    <t>胡亮明</t>
  </si>
  <si>
    <t>010001-专业技术岗位(岩脚镇农业综合服务中心)</t>
  </si>
  <si>
    <t>邹倩</t>
  </si>
  <si>
    <t>包倩倩</t>
  </si>
  <si>
    <t>鲁安心</t>
  </si>
  <si>
    <t>刘晓燕</t>
  </si>
  <si>
    <t>吴慧慧</t>
  </si>
  <si>
    <t>王世妹</t>
  </si>
  <si>
    <t>20325090917</t>
  </si>
  <si>
    <t>010002-专业技术岗位(岩脚镇农业综合服务中心)</t>
  </si>
  <si>
    <t>王飞</t>
  </si>
  <si>
    <t>金泫杙</t>
  </si>
  <si>
    <t>丁杰帏</t>
  </si>
  <si>
    <t>010101-管理岗位(岩脚镇群众工作站)</t>
  </si>
  <si>
    <t>陈云松</t>
  </si>
  <si>
    <t>陈圣仁</t>
  </si>
  <si>
    <t>欧阳鑫麒</t>
  </si>
  <si>
    <t>010201-管理岗位(岩脚镇人力资源和社会保障服务中心)</t>
  </si>
  <si>
    <t>郭江艳</t>
  </si>
  <si>
    <t>彭芳</t>
  </si>
  <si>
    <t>田梓霖</t>
  </si>
  <si>
    <t>刘露</t>
  </si>
  <si>
    <t>猫贵丽</t>
  </si>
  <si>
    <t>代芸</t>
  </si>
  <si>
    <t>010301-管理岗位(岩脚镇政务服务中心)</t>
  </si>
  <si>
    <t>陈艳</t>
  </si>
  <si>
    <t>张贵龙</t>
  </si>
  <si>
    <t>金开琼</t>
  </si>
  <si>
    <t>010401-管理岗位(月亮河乡计划生育协会)</t>
  </si>
  <si>
    <t>杨锟</t>
  </si>
  <si>
    <t>蔡永芳</t>
  </si>
  <si>
    <t>尚成</t>
  </si>
  <si>
    <t>010501-管理岗位(月亮河乡敬老院)</t>
  </si>
  <si>
    <t>张燕</t>
  </si>
  <si>
    <t>陈付兵</t>
  </si>
  <si>
    <t>陈成</t>
  </si>
  <si>
    <t>010601-管理岗位(月亮河乡科教文化信息服务中心)</t>
  </si>
  <si>
    <t>何汶蔚</t>
  </si>
  <si>
    <t>周美</t>
  </si>
  <si>
    <t>罗雯婧</t>
  </si>
  <si>
    <t>010701-专业技术岗位(月亮河乡农业综合服务中心)</t>
  </si>
  <si>
    <t>郭琳</t>
  </si>
  <si>
    <t>李文华</t>
  </si>
  <si>
    <t>010702-管理岗位(月亮河乡农业综合服务中心)</t>
  </si>
  <si>
    <t>刘柏净</t>
  </si>
  <si>
    <t>刘鹏</t>
  </si>
  <si>
    <t>010801-管理岗位(月亮河乡人力资源和社会保障服务中心)</t>
  </si>
  <si>
    <t>李萍</t>
  </si>
  <si>
    <t>龙晓虎</t>
  </si>
  <si>
    <t>李婷婷</t>
  </si>
  <si>
    <t>刘毅</t>
  </si>
  <si>
    <t>余和平</t>
  </si>
  <si>
    <t>王建丽</t>
  </si>
  <si>
    <t>010901-管理岗位(月亮河乡退役军人服务站)</t>
  </si>
  <si>
    <t>唐忍忍</t>
  </si>
  <si>
    <t>黄明虎</t>
  </si>
  <si>
    <t>杨发应</t>
  </si>
  <si>
    <t>011001-管理岗位(折溪政务服务中心)</t>
  </si>
  <si>
    <t>汪倩</t>
  </si>
  <si>
    <t>贝汝婷</t>
  </si>
  <si>
    <t>白晓</t>
  </si>
  <si>
    <t>王健</t>
  </si>
  <si>
    <t>李純</t>
  </si>
  <si>
    <t>黄祥鸿</t>
  </si>
  <si>
    <t>011101-管理岗位(西戛政务服务中心)</t>
  </si>
  <si>
    <t>杨孝贵</t>
  </si>
  <si>
    <t>王思阳</t>
  </si>
  <si>
    <t>马丽芳</t>
  </si>
  <si>
    <t>011201-管理岗位(牂牁镇财政所)</t>
  </si>
  <si>
    <t>陈鸿莹</t>
  </si>
  <si>
    <t>戴梦炫</t>
  </si>
  <si>
    <t>王薇</t>
  </si>
  <si>
    <t>李蓉</t>
  </si>
  <si>
    <t>杨玲</t>
  </si>
  <si>
    <t>孙瑶</t>
  </si>
  <si>
    <t>011202-专业技术岗位(牂牁镇财政所)</t>
  </si>
  <si>
    <t>邹顺雕</t>
  </si>
  <si>
    <t>林瑶</t>
  </si>
  <si>
    <t>邓玉龙</t>
  </si>
  <si>
    <t>011301-管理岗位(牂牁镇科技宣教文化信息服务中心)</t>
  </si>
  <si>
    <t>吴德昊</t>
  </si>
  <si>
    <t>吴文平</t>
  </si>
  <si>
    <t>张国宇</t>
  </si>
  <si>
    <t>甘贤鹏</t>
  </si>
  <si>
    <t>蒋方波</t>
  </si>
  <si>
    <t>庞博</t>
  </si>
  <si>
    <t>011401-专业技术岗位(牂牁镇农业服务中心)</t>
  </si>
  <si>
    <t>李钦</t>
  </si>
  <si>
    <t>011501-管理岗位(牂牁镇群众工作站)</t>
  </si>
  <si>
    <t>卢航宇</t>
  </si>
  <si>
    <t>刘玉浪</t>
  </si>
  <si>
    <t>刘耀徽</t>
  </si>
  <si>
    <t>011601-专业技术岗位(中寨乡财政所)</t>
  </si>
  <si>
    <t>张霞</t>
  </si>
  <si>
    <t>刘珊珊</t>
  </si>
  <si>
    <t>段天晶</t>
  </si>
  <si>
    <t>011602-管理岗位(中寨乡财政所)</t>
  </si>
  <si>
    <t>余翠苹</t>
  </si>
  <si>
    <t>夏梦蝶</t>
  </si>
  <si>
    <t>王淦</t>
  </si>
  <si>
    <t>011701-管理岗位(中寨乡城镇规划建设管理所)</t>
  </si>
  <si>
    <t>刘来伟</t>
  </si>
  <si>
    <t>刘翔崎</t>
  </si>
  <si>
    <t>许义能</t>
  </si>
  <si>
    <t>011801-管理岗位(中寨乡敬老院)</t>
  </si>
  <si>
    <t>徐豪</t>
  </si>
  <si>
    <t>花照喜</t>
  </si>
  <si>
    <t>彭金龙</t>
  </si>
  <si>
    <t>011901-专业技术岗位(中寨乡林业站)</t>
  </si>
  <si>
    <t>金桃</t>
  </si>
  <si>
    <t>余琳</t>
  </si>
  <si>
    <t>支江梅</t>
  </si>
  <si>
    <t>王浓</t>
  </si>
  <si>
    <t>李梅</t>
  </si>
  <si>
    <t>王瑞长</t>
  </si>
  <si>
    <t>012001-管理岗位(中寨乡留守儿童关爱服务中心)</t>
  </si>
  <si>
    <t>徐世臣</t>
  </si>
  <si>
    <t>丁宪波</t>
  </si>
  <si>
    <t>吉乾</t>
  </si>
  <si>
    <t>012101-管理岗位(中寨乡农业综合服务中心)</t>
  </si>
  <si>
    <t>袁吉林</t>
  </si>
  <si>
    <t>卢斌</t>
  </si>
  <si>
    <t>韩娜娜</t>
  </si>
  <si>
    <t>012102-专业技术岗位(中寨乡农业综合服务中心)</t>
  </si>
  <si>
    <t>张伟帅</t>
  </si>
  <si>
    <t>徐海艳</t>
  </si>
  <si>
    <t>叶霞</t>
  </si>
  <si>
    <t>012201-管理岗位(中寨乡人力资源和社会保障服务中心)</t>
  </si>
  <si>
    <t>李鑫</t>
  </si>
  <si>
    <t>向安杰</t>
  </si>
  <si>
    <t>江鹏</t>
  </si>
  <si>
    <t>012301-管理岗位(郎岱镇城镇规划建设管理站)</t>
  </si>
  <si>
    <t>012302-专业技术岗位(郎岱镇城镇规划建设管理站)</t>
  </si>
  <si>
    <t>陈玲</t>
  </si>
  <si>
    <t>严柯</t>
  </si>
  <si>
    <t>蔡永笑</t>
  </si>
  <si>
    <t>20325113306</t>
  </si>
  <si>
    <t>012401-管理岗位(郎岱镇扶贫工作站)</t>
  </si>
  <si>
    <t>刘楠阳</t>
  </si>
  <si>
    <t>左宇</t>
  </si>
  <si>
    <t>20325113315</t>
  </si>
  <si>
    <t>吴刚</t>
  </si>
  <si>
    <t>20325113411</t>
  </si>
  <si>
    <t>012501-专业技术岗位(郎岱镇计划生育协会)</t>
  </si>
  <si>
    <t>付一梅</t>
  </si>
  <si>
    <t>孔传金</t>
  </si>
  <si>
    <t>赵娇娇</t>
  </si>
  <si>
    <t>20325120203</t>
  </si>
  <si>
    <t>012601-管理岗位(郎岱镇科技宣教文化信息服务中心)</t>
  </si>
  <si>
    <t>聂军</t>
  </si>
  <si>
    <t>史松</t>
  </si>
  <si>
    <t>李罗锋</t>
  </si>
  <si>
    <t>20325121429</t>
  </si>
  <si>
    <t>012602-专业技术岗位(郎岱镇科技宣教文化信息服务中心)</t>
  </si>
  <si>
    <t>孟波岑</t>
  </si>
  <si>
    <t>王陈城</t>
  </si>
  <si>
    <t>李宇航</t>
  </si>
  <si>
    <t>20325122105</t>
  </si>
  <si>
    <t>012701-专业技术岗位(郎岱镇农业综合服务中心)</t>
  </si>
  <si>
    <t>余娅</t>
  </si>
  <si>
    <t>杨力</t>
  </si>
  <si>
    <t>颜以鑫</t>
  </si>
  <si>
    <t>杨宇华</t>
  </si>
  <si>
    <t>殷蕾雅</t>
  </si>
  <si>
    <t>鲁杰</t>
  </si>
  <si>
    <t>袁其瑞</t>
  </si>
  <si>
    <t>杨文</t>
  </si>
  <si>
    <t>唐启云</t>
  </si>
  <si>
    <t>012801-专业技术岗位(郎岱镇人力资源和社会保障服务中心)</t>
  </si>
  <si>
    <t>曾玉梅</t>
  </si>
  <si>
    <t>蒋协钊</t>
  </si>
  <si>
    <t>陆坤</t>
  </si>
  <si>
    <t>20325131818</t>
  </si>
  <si>
    <t>012901-管理岗位(郎岱镇洒志政务服务中心)</t>
  </si>
  <si>
    <t>铁豪杰</t>
  </si>
  <si>
    <t>杨子昂</t>
  </si>
  <si>
    <t>吕国栋</t>
  </si>
  <si>
    <t>吴佩</t>
  </si>
  <si>
    <t>吴廷寅</t>
  </si>
  <si>
    <t>杨旭东</t>
  </si>
  <si>
    <t>012902-专业技术岗位(郎岱镇洒志政务服务中心)</t>
  </si>
  <si>
    <t>陈娟</t>
  </si>
  <si>
    <t>严祥</t>
  </si>
  <si>
    <t>喻治隆</t>
  </si>
  <si>
    <t>周定良</t>
  </si>
  <si>
    <t>周勇</t>
  </si>
  <si>
    <t>杨昆</t>
  </si>
  <si>
    <t>013001-管理岗位(龙河镇敬老院)</t>
  </si>
  <si>
    <t>孙倩</t>
  </si>
  <si>
    <t>邹军</t>
  </si>
  <si>
    <t>黄红</t>
  </si>
  <si>
    <t>013101-管理岗位(龙河镇科技宣教文化信息服务中心)</t>
  </si>
  <si>
    <t>吕廷贤</t>
  </si>
  <si>
    <t>邵毕凡</t>
  </si>
  <si>
    <t>冉妮</t>
  </si>
  <si>
    <t>赵含梅</t>
  </si>
  <si>
    <t>王云昆</t>
  </si>
  <si>
    <t>宋春莹</t>
  </si>
  <si>
    <t>013201-专业技术岗位(龙河镇林业站)</t>
  </si>
  <si>
    <t>张钜胜</t>
  </si>
  <si>
    <t>沈超</t>
  </si>
  <si>
    <t>赵昭屿</t>
  </si>
  <si>
    <t>013301-专业技术岗位(龙河镇农业综合服务中心)</t>
  </si>
  <si>
    <t>胡芳婉</t>
  </si>
  <si>
    <t>杨洪英</t>
  </si>
  <si>
    <t>王世尧</t>
  </si>
  <si>
    <t>项雨笛</t>
  </si>
  <si>
    <t>20325142214</t>
  </si>
  <si>
    <t>龚威</t>
  </si>
  <si>
    <t>20325141927</t>
  </si>
  <si>
    <t>013401-管理岗位(龙河镇群众工作站)</t>
  </si>
  <si>
    <t>王勇</t>
  </si>
  <si>
    <t>董红二</t>
  </si>
  <si>
    <t>王祥普</t>
  </si>
  <si>
    <t>013501-管理岗位(六枝特区农业综合行政执法大队)</t>
  </si>
  <si>
    <t>褚军</t>
  </si>
  <si>
    <t>陈配</t>
  </si>
  <si>
    <t>涂江</t>
  </si>
  <si>
    <t>吉丽</t>
  </si>
  <si>
    <t>马迅</t>
  </si>
  <si>
    <t>段加森</t>
  </si>
  <si>
    <t>李江涛</t>
  </si>
  <si>
    <t>洪勇</t>
  </si>
  <si>
    <t>王怿璠</t>
  </si>
  <si>
    <t>岑静</t>
  </si>
  <si>
    <t>周梅仙</t>
  </si>
  <si>
    <t>013502-管理岗位(六枝特区农业综合行政执法大队)</t>
  </si>
  <si>
    <t>郑江莉</t>
  </si>
  <si>
    <t>013503-管理岗位(六枝特区农业综合行政执法大队)</t>
  </si>
  <si>
    <t>谢志远</t>
  </si>
  <si>
    <t>徐玉梅</t>
  </si>
  <si>
    <t>支娇</t>
  </si>
  <si>
    <t>013504-管理岗位(六枝特区农业综合行政执法大队)</t>
  </si>
  <si>
    <t>王麒力</t>
  </si>
  <si>
    <t>江尧</t>
  </si>
  <si>
    <t>杨臣枝</t>
  </si>
  <si>
    <t>20325152310</t>
  </si>
  <si>
    <t>013505-管理岗位(六枝特区农业综合行政执法大队)</t>
  </si>
  <si>
    <t>钟文诗</t>
  </si>
  <si>
    <t>龙怀 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</si>
</sst>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3">
    <font>
      <sz val="11"/>
      <color theme="1"/>
      <name val="宋体"/>
      <charset val="134"/>
      <scheme val="minor"/>
    </font>
    <font>
      <sz val="11"/>
      <name val="宋体"/>
      <charset val="134"/>
      <scheme val="minor"/>
    </font>
    <font>
      <b/>
      <sz val="14"/>
      <name val="宋体"/>
      <charset val="134"/>
      <scheme val="minor"/>
    </font>
    <font>
      <sz val="11"/>
      <name val="宋体"/>
      <charset val="134"/>
    </font>
    <font>
      <sz val="11"/>
      <color theme="0"/>
      <name val="宋体"/>
      <charset val="0"/>
      <scheme val="minor"/>
    </font>
    <font>
      <sz val="11"/>
      <color theme="1"/>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u/>
      <sz val="11"/>
      <color rgb="FF800080"/>
      <name val="宋体"/>
      <charset val="0"/>
      <scheme val="minor"/>
    </font>
    <font>
      <b/>
      <sz val="11"/>
      <color rgb="FF3F3F3F"/>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6" borderId="0" applyNumberFormat="0" applyBorder="0" applyAlignment="0" applyProtection="0">
      <alignment vertical="center"/>
    </xf>
    <xf numFmtId="0" fontId="8" fillId="2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10" fillId="21" borderId="0" applyNumberFormat="0" applyBorder="0" applyAlignment="0" applyProtection="0">
      <alignment vertical="center"/>
    </xf>
    <xf numFmtId="43" fontId="0" fillId="0" borderId="0" applyFont="0" applyFill="0" applyBorder="0" applyAlignment="0" applyProtection="0">
      <alignment vertical="center"/>
    </xf>
    <xf numFmtId="0" fontId="4" fillId="2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3" borderId="5" applyNumberFormat="0" applyFont="0" applyAlignment="0" applyProtection="0">
      <alignment vertical="center"/>
    </xf>
    <xf numFmtId="0" fontId="4" fillId="19"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4" fillId="29" borderId="0" applyNumberFormat="0" applyBorder="0" applyAlignment="0" applyProtection="0">
      <alignment vertical="center"/>
    </xf>
    <xf numFmtId="0" fontId="15" fillId="0" borderId="10" applyNumberFormat="0" applyFill="0" applyAlignment="0" applyProtection="0">
      <alignment vertical="center"/>
    </xf>
    <xf numFmtId="0" fontId="4" fillId="5" borderId="0" applyNumberFormat="0" applyBorder="0" applyAlignment="0" applyProtection="0">
      <alignment vertical="center"/>
    </xf>
    <xf numFmtId="0" fontId="12" fillId="26" borderId="8" applyNumberFormat="0" applyAlignment="0" applyProtection="0">
      <alignment vertical="center"/>
    </xf>
    <xf numFmtId="0" fontId="19" fillId="26" borderId="6" applyNumberFormat="0" applyAlignment="0" applyProtection="0">
      <alignment vertical="center"/>
    </xf>
    <xf numFmtId="0" fontId="6" fillId="12" borderId="4" applyNumberFormat="0" applyAlignment="0" applyProtection="0">
      <alignment vertical="center"/>
    </xf>
    <xf numFmtId="0" fontId="5" fillId="28" borderId="0" applyNumberFormat="0" applyBorder="0" applyAlignment="0" applyProtection="0">
      <alignment vertical="center"/>
    </xf>
    <xf numFmtId="0" fontId="4" fillId="11" borderId="0" applyNumberFormat="0" applyBorder="0" applyAlignment="0" applyProtection="0">
      <alignment vertical="center"/>
    </xf>
    <xf numFmtId="0" fontId="9" fillId="0" borderId="7" applyNumberFormat="0" applyFill="0" applyAlignment="0" applyProtection="0">
      <alignment vertical="center"/>
    </xf>
    <xf numFmtId="0" fontId="22" fillId="0" borderId="11" applyNumberFormat="0" applyFill="0" applyAlignment="0" applyProtection="0">
      <alignment vertical="center"/>
    </xf>
    <xf numFmtId="0" fontId="7" fillId="18" borderId="0" applyNumberFormat="0" applyBorder="0" applyAlignment="0" applyProtection="0">
      <alignment vertical="center"/>
    </xf>
    <xf numFmtId="0" fontId="18" fillId="27" borderId="0" applyNumberFormat="0" applyBorder="0" applyAlignment="0" applyProtection="0">
      <alignment vertical="center"/>
    </xf>
    <xf numFmtId="0" fontId="5" fillId="24" borderId="0" applyNumberFormat="0" applyBorder="0" applyAlignment="0" applyProtection="0">
      <alignment vertical="center"/>
    </xf>
    <xf numFmtId="0" fontId="4" fillId="10" borderId="0" applyNumberFormat="0" applyBorder="0" applyAlignment="0" applyProtection="0">
      <alignment vertical="center"/>
    </xf>
    <xf numFmtId="0" fontId="5" fillId="17" borderId="0" applyNumberFormat="0" applyBorder="0" applyAlignment="0" applyProtection="0">
      <alignment vertical="center"/>
    </xf>
    <xf numFmtId="0" fontId="5" fillId="32" borderId="0" applyNumberFormat="0" applyBorder="0" applyAlignment="0" applyProtection="0">
      <alignment vertical="center"/>
    </xf>
    <xf numFmtId="0" fontId="5" fillId="31" borderId="0" applyNumberFormat="0" applyBorder="0" applyAlignment="0" applyProtection="0">
      <alignment vertical="center"/>
    </xf>
    <xf numFmtId="0" fontId="5" fillId="3" borderId="0" applyNumberFormat="0" applyBorder="0" applyAlignment="0" applyProtection="0">
      <alignment vertical="center"/>
    </xf>
    <xf numFmtId="0" fontId="4" fillId="23" borderId="0" applyNumberFormat="0" applyBorder="0" applyAlignment="0" applyProtection="0">
      <alignment vertical="center"/>
    </xf>
    <xf numFmtId="0" fontId="4" fillId="2" borderId="0" applyNumberFormat="0" applyBorder="0" applyAlignment="0" applyProtection="0">
      <alignment vertical="center"/>
    </xf>
    <xf numFmtId="0" fontId="5" fillId="9" borderId="0" applyNumberFormat="0" applyBorder="0" applyAlignment="0" applyProtection="0">
      <alignment vertical="center"/>
    </xf>
    <xf numFmtId="0" fontId="5" fillId="22" borderId="0" applyNumberFormat="0" applyBorder="0" applyAlignment="0" applyProtection="0">
      <alignment vertical="center"/>
    </xf>
    <xf numFmtId="0" fontId="4" fillId="16" borderId="0" applyNumberFormat="0" applyBorder="0" applyAlignment="0" applyProtection="0">
      <alignment vertical="center"/>
    </xf>
    <xf numFmtId="0" fontId="5" fillId="7" borderId="0" applyNumberFormat="0" applyBorder="0" applyAlignment="0" applyProtection="0">
      <alignment vertical="center"/>
    </xf>
    <xf numFmtId="0" fontId="4" fillId="8" borderId="0" applyNumberFormat="0" applyBorder="0" applyAlignment="0" applyProtection="0">
      <alignment vertical="center"/>
    </xf>
    <xf numFmtId="0" fontId="4" fillId="30" borderId="0" applyNumberFormat="0" applyBorder="0" applyAlignment="0" applyProtection="0">
      <alignment vertical="center"/>
    </xf>
    <xf numFmtId="0" fontId="5" fillId="15" borderId="0" applyNumberFormat="0" applyBorder="0" applyAlignment="0" applyProtection="0">
      <alignment vertical="center"/>
    </xf>
    <xf numFmtId="0" fontId="4" fillId="4" borderId="0" applyNumberFormat="0" applyBorder="0" applyAlignment="0" applyProtection="0">
      <alignment vertical="center"/>
    </xf>
  </cellStyleXfs>
  <cellXfs count="13">
    <xf numFmtId="0" fontId="0" fillId="0" borderId="0" xfId="0">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vertical="center"/>
    </xf>
    <xf numFmtId="0" fontId="3"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17"/>
  <sheetViews>
    <sheetView tabSelected="1" topLeftCell="A904" workbookViewId="0">
      <selection activeCell="J712" sqref="J712"/>
    </sheetView>
  </sheetViews>
  <sheetFormatPr defaultColWidth="9" defaultRowHeight="13.5" outlineLevelCol="7"/>
  <cols>
    <col min="1" max="1" width="6.5" style="2" customWidth="1"/>
    <col min="2" max="2" width="48.25" style="3" customWidth="1"/>
    <col min="3" max="3" width="11.5" style="2" customWidth="1"/>
    <col min="4" max="4" width="6.25" style="2" customWidth="1"/>
    <col min="5" max="5" width="12.5" style="2" customWidth="1"/>
    <col min="6" max="6" width="10.75" style="3" customWidth="1"/>
    <col min="7" max="8" width="9" style="3"/>
    <col min="9" max="16383" width="9" style="1"/>
  </cols>
  <sheetData>
    <row r="1" s="1" customFormat="1" ht="18.75" spans="1:8">
      <c r="A1" s="4" t="s">
        <v>0</v>
      </c>
      <c r="B1" s="4"/>
      <c r="C1" s="4"/>
      <c r="D1" s="4"/>
      <c r="E1" s="4"/>
      <c r="F1" s="4"/>
      <c r="G1" s="4"/>
      <c r="H1" s="4"/>
    </row>
    <row r="2" s="1" customFormat="1" spans="1:8">
      <c r="A2" s="5" t="s">
        <v>1</v>
      </c>
      <c r="B2" s="5" t="s">
        <v>2</v>
      </c>
      <c r="C2" s="5" t="s">
        <v>3</v>
      </c>
      <c r="D2" s="5" t="s">
        <v>4</v>
      </c>
      <c r="E2" s="5" t="s">
        <v>5</v>
      </c>
      <c r="F2" s="5" t="s">
        <v>6</v>
      </c>
      <c r="G2" s="6" t="s">
        <v>7</v>
      </c>
      <c r="H2" s="7"/>
    </row>
    <row r="3" s="1" customFormat="1" spans="1:8">
      <c r="A3" s="5">
        <v>1</v>
      </c>
      <c r="B3" s="8" t="s">
        <v>8</v>
      </c>
      <c r="C3" s="5" t="s">
        <v>9</v>
      </c>
      <c r="D3" s="9" t="s">
        <v>10</v>
      </c>
      <c r="E3" s="5" t="str">
        <f>"20324070701"</f>
        <v>20324070701</v>
      </c>
      <c r="F3" s="10">
        <v>209.8</v>
      </c>
      <c r="G3" s="5"/>
      <c r="H3" s="5"/>
    </row>
    <row r="4" s="1" customFormat="1" spans="1:8">
      <c r="A4" s="5">
        <v>2</v>
      </c>
      <c r="B4" s="8" t="s">
        <v>8</v>
      </c>
      <c r="C4" s="5" t="s">
        <v>11</v>
      </c>
      <c r="D4" s="9" t="s">
        <v>10</v>
      </c>
      <c r="E4" s="5" t="str">
        <f>"20324070826"</f>
        <v>20324070826</v>
      </c>
      <c r="F4" s="10">
        <v>200.29</v>
      </c>
      <c r="G4" s="5"/>
      <c r="H4" s="5"/>
    </row>
    <row r="5" s="1" customFormat="1" spans="1:8">
      <c r="A5" s="5">
        <v>3</v>
      </c>
      <c r="B5" s="8" t="s">
        <v>8</v>
      </c>
      <c r="C5" s="5" t="s">
        <v>12</v>
      </c>
      <c r="D5" s="9" t="s">
        <v>10</v>
      </c>
      <c r="E5" s="5" t="str">
        <f>"20324070927"</f>
        <v>20324070927</v>
      </c>
      <c r="F5" s="10">
        <v>197.39</v>
      </c>
      <c r="G5" s="5"/>
      <c r="H5" s="5"/>
    </row>
    <row r="6" s="1" customFormat="1" spans="1:8">
      <c r="A6" s="5">
        <v>4</v>
      </c>
      <c r="B6" s="8" t="s">
        <v>8</v>
      </c>
      <c r="C6" s="5" t="s">
        <v>13</v>
      </c>
      <c r="D6" s="9" t="s">
        <v>10</v>
      </c>
      <c r="E6" s="5" t="str">
        <f>"20324070110"</f>
        <v>20324070110</v>
      </c>
      <c r="F6" s="10">
        <v>194.3</v>
      </c>
      <c r="G6" s="5"/>
      <c r="H6" s="5"/>
    </row>
    <row r="7" s="1" customFormat="1" spans="1:8">
      <c r="A7" s="5">
        <v>5</v>
      </c>
      <c r="B7" s="8" t="s">
        <v>8</v>
      </c>
      <c r="C7" s="5" t="s">
        <v>14</v>
      </c>
      <c r="D7" s="9" t="s">
        <v>10</v>
      </c>
      <c r="E7" s="5" t="str">
        <f>"20324070229"</f>
        <v>20324070229</v>
      </c>
      <c r="F7" s="10">
        <v>193.89</v>
      </c>
      <c r="G7" s="5"/>
      <c r="H7" s="5"/>
    </row>
    <row r="8" s="1" customFormat="1" spans="1:8">
      <c r="A8" s="5">
        <v>6</v>
      </c>
      <c r="B8" s="8" t="s">
        <v>8</v>
      </c>
      <c r="C8" s="5" t="s">
        <v>15</v>
      </c>
      <c r="D8" s="5" t="s">
        <v>10</v>
      </c>
      <c r="E8" s="5" t="str">
        <f>"20324070723"</f>
        <v>20324070723</v>
      </c>
      <c r="F8" s="10">
        <v>193.2</v>
      </c>
      <c r="G8" s="5"/>
      <c r="H8" s="5"/>
    </row>
    <row r="9" s="1" customFormat="1" spans="1:8">
      <c r="A9" s="5">
        <v>7</v>
      </c>
      <c r="B9" s="8" t="s">
        <v>16</v>
      </c>
      <c r="C9" s="5" t="s">
        <v>17</v>
      </c>
      <c r="D9" s="9" t="s">
        <v>10</v>
      </c>
      <c r="E9" s="5" t="str">
        <f>"20324071728"</f>
        <v>20324071728</v>
      </c>
      <c r="F9" s="10">
        <v>195.86</v>
      </c>
      <c r="G9" s="5"/>
      <c r="H9" s="5"/>
    </row>
    <row r="10" s="1" customFormat="1" spans="1:8">
      <c r="A10" s="5">
        <v>8</v>
      </c>
      <c r="B10" s="8" t="s">
        <v>16</v>
      </c>
      <c r="C10" s="5" t="s">
        <v>18</v>
      </c>
      <c r="D10" s="9" t="s">
        <v>10</v>
      </c>
      <c r="E10" s="5" t="str">
        <f>"20324071506"</f>
        <v>20324071506</v>
      </c>
      <c r="F10" s="10">
        <v>191.73</v>
      </c>
      <c r="G10" s="5"/>
      <c r="H10" s="5"/>
    </row>
    <row r="11" s="1" customFormat="1" spans="1:8">
      <c r="A11" s="5">
        <v>9</v>
      </c>
      <c r="B11" s="8" t="s">
        <v>16</v>
      </c>
      <c r="C11" s="5" t="s">
        <v>19</v>
      </c>
      <c r="D11" s="9" t="s">
        <v>10</v>
      </c>
      <c r="E11" s="5" t="str">
        <f>"20324071527"</f>
        <v>20324071527</v>
      </c>
      <c r="F11" s="10">
        <v>189.58</v>
      </c>
      <c r="G11" s="5"/>
      <c r="H11" s="5"/>
    </row>
    <row r="12" s="1" customFormat="1" spans="1:8">
      <c r="A12" s="5">
        <v>10</v>
      </c>
      <c r="B12" s="8" t="s">
        <v>20</v>
      </c>
      <c r="C12" s="5" t="s">
        <v>21</v>
      </c>
      <c r="D12" s="9" t="s">
        <v>10</v>
      </c>
      <c r="E12" s="5" t="str">
        <f>"20324072228"</f>
        <v>20324072228</v>
      </c>
      <c r="F12" s="10">
        <v>198.49</v>
      </c>
      <c r="G12" s="5"/>
      <c r="H12" s="5"/>
    </row>
    <row r="13" s="1" customFormat="1" spans="1:8">
      <c r="A13" s="5">
        <v>11</v>
      </c>
      <c r="B13" s="8" t="s">
        <v>20</v>
      </c>
      <c r="C13" s="5" t="s">
        <v>22</v>
      </c>
      <c r="D13" s="9" t="s">
        <v>10</v>
      </c>
      <c r="E13" s="5" t="str">
        <f>"20324072317"</f>
        <v>20324072317</v>
      </c>
      <c r="F13" s="10">
        <v>197.4</v>
      </c>
      <c r="G13" s="5"/>
      <c r="H13" s="5"/>
    </row>
    <row r="14" s="1" customFormat="1" spans="1:8">
      <c r="A14" s="5">
        <v>12</v>
      </c>
      <c r="B14" s="8" t="s">
        <v>20</v>
      </c>
      <c r="C14" s="5" t="s">
        <v>23</v>
      </c>
      <c r="D14" s="9" t="s">
        <v>10</v>
      </c>
      <c r="E14" s="5" t="str">
        <f>"20324072326"</f>
        <v>20324072326</v>
      </c>
      <c r="F14" s="10">
        <v>196.41</v>
      </c>
      <c r="G14" s="5"/>
      <c r="H14" s="5"/>
    </row>
    <row r="15" s="1" customFormat="1" spans="1:8">
      <c r="A15" s="5">
        <v>13</v>
      </c>
      <c r="B15" s="8" t="s">
        <v>24</v>
      </c>
      <c r="C15" s="5" t="s">
        <v>25</v>
      </c>
      <c r="D15" s="9" t="s">
        <v>10</v>
      </c>
      <c r="E15" s="5" t="str">
        <f>"20324072505"</f>
        <v>20324072505</v>
      </c>
      <c r="F15" s="10">
        <v>206.46</v>
      </c>
      <c r="G15" s="5"/>
      <c r="H15" s="5"/>
    </row>
    <row r="16" s="1" customFormat="1" spans="1:8">
      <c r="A16" s="5">
        <v>14</v>
      </c>
      <c r="B16" s="8" t="s">
        <v>24</v>
      </c>
      <c r="C16" s="5" t="s">
        <v>26</v>
      </c>
      <c r="D16" s="9" t="s">
        <v>10</v>
      </c>
      <c r="E16" s="5" t="str">
        <f>"20324072414"</f>
        <v>20324072414</v>
      </c>
      <c r="F16" s="10">
        <v>188.45</v>
      </c>
      <c r="G16" s="5"/>
      <c r="H16" s="5"/>
    </row>
    <row r="17" s="1" customFormat="1" spans="1:8">
      <c r="A17" s="5">
        <v>15</v>
      </c>
      <c r="B17" s="8" t="s">
        <v>24</v>
      </c>
      <c r="C17" s="5" t="s">
        <v>27</v>
      </c>
      <c r="D17" s="5" t="s">
        <v>10</v>
      </c>
      <c r="E17" s="5" t="s">
        <v>28</v>
      </c>
      <c r="F17" s="10">
        <v>188.35</v>
      </c>
      <c r="G17" s="5"/>
      <c r="H17" s="5"/>
    </row>
    <row r="18" s="1" customFormat="1" spans="1:8">
      <c r="A18" s="5">
        <v>16</v>
      </c>
      <c r="B18" s="8" t="s">
        <v>24</v>
      </c>
      <c r="C18" s="5" t="s">
        <v>29</v>
      </c>
      <c r="D18" s="5" t="s">
        <v>10</v>
      </c>
      <c r="E18" s="5" t="s">
        <v>30</v>
      </c>
      <c r="F18" s="10">
        <v>187.38</v>
      </c>
      <c r="G18" s="5"/>
      <c r="H18" s="5"/>
    </row>
    <row r="19" s="1" customFormat="1" spans="1:8">
      <c r="A19" s="5">
        <v>17</v>
      </c>
      <c r="B19" s="8" t="s">
        <v>24</v>
      </c>
      <c r="C19" s="5" t="s">
        <v>31</v>
      </c>
      <c r="D19" s="5" t="s">
        <v>32</v>
      </c>
      <c r="E19" s="5" t="s">
        <v>33</v>
      </c>
      <c r="F19" s="10">
        <v>186.04</v>
      </c>
      <c r="G19" s="5"/>
      <c r="H19" s="5"/>
    </row>
    <row r="20" s="1" customFormat="1" spans="1:8">
      <c r="A20" s="5">
        <v>18</v>
      </c>
      <c r="B20" s="8" t="s">
        <v>24</v>
      </c>
      <c r="C20" s="5" t="s">
        <v>34</v>
      </c>
      <c r="D20" s="5" t="s">
        <v>10</v>
      </c>
      <c r="E20" s="5" t="s">
        <v>35</v>
      </c>
      <c r="F20" s="10">
        <v>184.04</v>
      </c>
      <c r="G20" s="5"/>
      <c r="H20" s="5"/>
    </row>
    <row r="21" s="1" customFormat="1" spans="1:8">
      <c r="A21" s="5">
        <v>19</v>
      </c>
      <c r="B21" s="8" t="s">
        <v>36</v>
      </c>
      <c r="C21" s="5" t="s">
        <v>37</v>
      </c>
      <c r="D21" s="9" t="s">
        <v>10</v>
      </c>
      <c r="E21" s="5" t="str">
        <f>"20324073711"</f>
        <v>20324073711</v>
      </c>
      <c r="F21" s="10">
        <v>214.89</v>
      </c>
      <c r="G21" s="5"/>
      <c r="H21" s="5"/>
    </row>
    <row r="22" s="1" customFormat="1" spans="1:8">
      <c r="A22" s="5">
        <v>20</v>
      </c>
      <c r="B22" s="8" t="s">
        <v>36</v>
      </c>
      <c r="C22" s="5" t="s">
        <v>38</v>
      </c>
      <c r="D22" s="9" t="s">
        <v>32</v>
      </c>
      <c r="E22" s="5" t="str">
        <f>"20324073603"</f>
        <v>20324073603</v>
      </c>
      <c r="F22" s="10">
        <v>212.53</v>
      </c>
      <c r="G22" s="5"/>
      <c r="H22" s="5"/>
    </row>
    <row r="23" s="1" customFormat="1" spans="1:8">
      <c r="A23" s="5">
        <v>21</v>
      </c>
      <c r="B23" s="8" t="s">
        <v>36</v>
      </c>
      <c r="C23" s="5" t="s">
        <v>39</v>
      </c>
      <c r="D23" s="9" t="s">
        <v>10</v>
      </c>
      <c r="E23" s="5" t="str">
        <f>"20324073504"</f>
        <v>20324073504</v>
      </c>
      <c r="F23" s="10">
        <v>208.86</v>
      </c>
      <c r="G23" s="5"/>
      <c r="H23" s="5"/>
    </row>
    <row r="24" s="1" customFormat="1" spans="1:8">
      <c r="A24" s="5">
        <v>22</v>
      </c>
      <c r="B24" s="8" t="s">
        <v>40</v>
      </c>
      <c r="C24" s="5" t="s">
        <v>41</v>
      </c>
      <c r="D24" s="9" t="s">
        <v>10</v>
      </c>
      <c r="E24" s="5" t="str">
        <f>"20324073723"</f>
        <v>20324073723</v>
      </c>
      <c r="F24" s="10">
        <v>210.1</v>
      </c>
      <c r="G24" s="5"/>
      <c r="H24" s="5"/>
    </row>
    <row r="25" s="1" customFormat="1" spans="1:8">
      <c r="A25" s="5">
        <v>23</v>
      </c>
      <c r="B25" s="8" t="s">
        <v>40</v>
      </c>
      <c r="C25" s="5" t="s">
        <v>42</v>
      </c>
      <c r="D25" s="9" t="s">
        <v>32</v>
      </c>
      <c r="E25" s="5" t="str">
        <f>"20324074209"</f>
        <v>20324074209</v>
      </c>
      <c r="F25" s="10">
        <v>204.69</v>
      </c>
      <c r="G25" s="5"/>
      <c r="H25" s="5"/>
    </row>
    <row r="26" s="1" customFormat="1" spans="1:8">
      <c r="A26" s="5">
        <v>24</v>
      </c>
      <c r="B26" s="8" t="s">
        <v>40</v>
      </c>
      <c r="C26" s="5" t="s">
        <v>43</v>
      </c>
      <c r="D26" s="9" t="s">
        <v>10</v>
      </c>
      <c r="E26" s="5" t="str">
        <f>"20324074027"</f>
        <v>20324074027</v>
      </c>
      <c r="F26" s="10">
        <v>203.73</v>
      </c>
      <c r="G26" s="5"/>
      <c r="H26" s="5"/>
    </row>
    <row r="27" s="1" customFormat="1" spans="1:8">
      <c r="A27" s="5">
        <v>25</v>
      </c>
      <c r="B27" s="8" t="s">
        <v>40</v>
      </c>
      <c r="C27" s="5" t="s">
        <v>44</v>
      </c>
      <c r="D27" s="9" t="s">
        <v>10</v>
      </c>
      <c r="E27" s="5" t="str">
        <f>"20324074124"</f>
        <v>20324074124</v>
      </c>
      <c r="F27" s="10">
        <v>203.51</v>
      </c>
      <c r="G27" s="5"/>
      <c r="H27" s="5"/>
    </row>
    <row r="28" s="1" customFormat="1" spans="1:8">
      <c r="A28" s="5">
        <v>26</v>
      </c>
      <c r="B28" s="8" t="s">
        <v>40</v>
      </c>
      <c r="C28" s="5" t="s">
        <v>45</v>
      </c>
      <c r="D28" s="9" t="s">
        <v>10</v>
      </c>
      <c r="E28" s="5" t="str">
        <f>"20324074207"</f>
        <v>20324074207</v>
      </c>
      <c r="F28" s="10">
        <v>202.58</v>
      </c>
      <c r="G28" s="5"/>
      <c r="H28" s="5"/>
    </row>
    <row r="29" s="1" customFormat="1" spans="1:8">
      <c r="A29" s="5">
        <v>27</v>
      </c>
      <c r="B29" s="8" t="s">
        <v>40</v>
      </c>
      <c r="C29" s="5" t="s">
        <v>46</v>
      </c>
      <c r="D29" s="5" t="s">
        <v>10</v>
      </c>
      <c r="E29" s="5" t="str">
        <f>"20324074313"</f>
        <v>20324074313</v>
      </c>
      <c r="F29" s="10">
        <v>197.58</v>
      </c>
      <c r="G29" s="5"/>
      <c r="H29" s="5"/>
    </row>
    <row r="30" s="1" customFormat="1" ht="54" spans="1:8">
      <c r="A30" s="5">
        <v>28</v>
      </c>
      <c r="B30" s="8" t="s">
        <v>47</v>
      </c>
      <c r="C30" s="5" t="s">
        <v>48</v>
      </c>
      <c r="D30" s="9" t="s">
        <v>10</v>
      </c>
      <c r="E30" s="5" t="str">
        <f>"20324050101"</f>
        <v>20324050101</v>
      </c>
      <c r="F30" s="10">
        <v>166.27</v>
      </c>
      <c r="G30" s="5" t="s">
        <v>49</v>
      </c>
      <c r="H30" s="11" t="s">
        <v>50</v>
      </c>
    </row>
    <row r="31" s="1" customFormat="1" ht="54" spans="1:8">
      <c r="A31" s="5">
        <v>29</v>
      </c>
      <c r="B31" s="8" t="s">
        <v>47</v>
      </c>
      <c r="C31" s="5" t="s">
        <v>51</v>
      </c>
      <c r="D31" s="9" t="s">
        <v>10</v>
      </c>
      <c r="E31" s="5" t="str">
        <f>"20324050102"</f>
        <v>20324050102</v>
      </c>
      <c r="F31" s="10">
        <v>161.04</v>
      </c>
      <c r="G31" s="5"/>
      <c r="H31" s="11" t="s">
        <v>50</v>
      </c>
    </row>
    <row r="32" s="1" customFormat="1" spans="1:8">
      <c r="A32" s="5">
        <v>30</v>
      </c>
      <c r="B32" s="8" t="s">
        <v>52</v>
      </c>
      <c r="C32" s="5" t="s">
        <v>53</v>
      </c>
      <c r="D32" s="9" t="s">
        <v>32</v>
      </c>
      <c r="E32" s="5" t="str">
        <f>"20324074629"</f>
        <v>20324074629</v>
      </c>
      <c r="F32" s="10">
        <v>206.93</v>
      </c>
      <c r="G32" s="5"/>
      <c r="H32" s="5"/>
    </row>
    <row r="33" s="1" customFormat="1" spans="1:8">
      <c r="A33" s="5">
        <v>31</v>
      </c>
      <c r="B33" s="8" t="s">
        <v>52</v>
      </c>
      <c r="C33" s="5" t="s">
        <v>54</v>
      </c>
      <c r="D33" s="9" t="s">
        <v>32</v>
      </c>
      <c r="E33" s="5" t="str">
        <f>"20324074406"</f>
        <v>20324074406</v>
      </c>
      <c r="F33" s="10">
        <v>194.2</v>
      </c>
      <c r="G33" s="5"/>
      <c r="H33" s="5"/>
    </row>
    <row r="34" s="1" customFormat="1" spans="1:8">
      <c r="A34" s="5">
        <v>32</v>
      </c>
      <c r="B34" s="8" t="s">
        <v>52</v>
      </c>
      <c r="C34" s="5" t="s">
        <v>55</v>
      </c>
      <c r="D34" s="9" t="s">
        <v>10</v>
      </c>
      <c r="E34" s="5" t="str">
        <f>"20324074705"</f>
        <v>20324074705</v>
      </c>
      <c r="F34" s="10">
        <v>194.06</v>
      </c>
      <c r="G34" s="5"/>
      <c r="H34" s="5"/>
    </row>
    <row r="35" s="1" customFormat="1" spans="1:8">
      <c r="A35" s="5">
        <v>33</v>
      </c>
      <c r="B35" s="8" t="s">
        <v>56</v>
      </c>
      <c r="C35" s="5" t="s">
        <v>57</v>
      </c>
      <c r="D35" s="9" t="s">
        <v>10</v>
      </c>
      <c r="E35" s="5" t="str">
        <f>"20324074823"</f>
        <v>20324074823</v>
      </c>
      <c r="F35" s="10">
        <v>211.98</v>
      </c>
      <c r="G35" s="5"/>
      <c r="H35" s="5"/>
    </row>
    <row r="36" s="1" customFormat="1" spans="1:8">
      <c r="A36" s="5">
        <v>34</v>
      </c>
      <c r="B36" s="8" t="s">
        <v>56</v>
      </c>
      <c r="C36" s="5" t="s">
        <v>58</v>
      </c>
      <c r="D36" s="9" t="s">
        <v>32</v>
      </c>
      <c r="E36" s="5" t="str">
        <f>"20324074814"</f>
        <v>20324074814</v>
      </c>
      <c r="F36" s="10">
        <v>204.58</v>
      </c>
      <c r="G36" s="5"/>
      <c r="H36" s="5"/>
    </row>
    <row r="37" s="1" customFormat="1" spans="1:8">
      <c r="A37" s="5">
        <v>35</v>
      </c>
      <c r="B37" s="8" t="s">
        <v>56</v>
      </c>
      <c r="C37" s="5" t="s">
        <v>59</v>
      </c>
      <c r="D37" s="9" t="s">
        <v>10</v>
      </c>
      <c r="E37" s="5" t="str">
        <f>"20324074810"</f>
        <v>20324074810</v>
      </c>
      <c r="F37" s="10">
        <v>196.14</v>
      </c>
      <c r="G37" s="5"/>
      <c r="H37" s="5"/>
    </row>
    <row r="38" s="1" customFormat="1" spans="1:8">
      <c r="A38" s="5">
        <v>36</v>
      </c>
      <c r="B38" s="8" t="s">
        <v>60</v>
      </c>
      <c r="C38" s="5" t="s">
        <v>61</v>
      </c>
      <c r="D38" s="9" t="s">
        <v>32</v>
      </c>
      <c r="E38" s="5" t="str">
        <f>"20324075112"</f>
        <v>20324075112</v>
      </c>
      <c r="F38" s="10">
        <v>214.32</v>
      </c>
      <c r="G38" s="5"/>
      <c r="H38" s="5"/>
    </row>
    <row r="39" s="1" customFormat="1" spans="1:8">
      <c r="A39" s="5">
        <v>37</v>
      </c>
      <c r="B39" s="8" t="s">
        <v>60</v>
      </c>
      <c r="C39" s="5" t="s">
        <v>62</v>
      </c>
      <c r="D39" s="9" t="s">
        <v>10</v>
      </c>
      <c r="E39" s="5" t="str">
        <f>"20324075030"</f>
        <v>20324075030</v>
      </c>
      <c r="F39" s="10">
        <v>213.23</v>
      </c>
      <c r="G39" s="5"/>
      <c r="H39" s="5"/>
    </row>
    <row r="40" s="1" customFormat="1" spans="1:8">
      <c r="A40" s="5">
        <v>38</v>
      </c>
      <c r="B40" s="8" t="s">
        <v>60</v>
      </c>
      <c r="C40" s="5" t="s">
        <v>63</v>
      </c>
      <c r="D40" s="9" t="s">
        <v>10</v>
      </c>
      <c r="E40" s="5" t="str">
        <f>"20324074918"</f>
        <v>20324074918</v>
      </c>
      <c r="F40" s="10">
        <v>211.02</v>
      </c>
      <c r="G40" s="5"/>
      <c r="H40" s="5"/>
    </row>
    <row r="41" s="1" customFormat="1" spans="1:8">
      <c r="A41" s="5">
        <v>39</v>
      </c>
      <c r="B41" s="8" t="s">
        <v>64</v>
      </c>
      <c r="C41" s="5" t="s">
        <v>65</v>
      </c>
      <c r="D41" s="9" t="s">
        <v>10</v>
      </c>
      <c r="E41" s="5" t="str">
        <f>"20324075208"</f>
        <v>20324075208</v>
      </c>
      <c r="F41" s="10">
        <v>214.65</v>
      </c>
      <c r="G41" s="5"/>
      <c r="H41" s="5"/>
    </row>
    <row r="42" s="1" customFormat="1" spans="1:8">
      <c r="A42" s="5">
        <v>40</v>
      </c>
      <c r="B42" s="8" t="s">
        <v>64</v>
      </c>
      <c r="C42" s="5" t="s">
        <v>66</v>
      </c>
      <c r="D42" s="9" t="s">
        <v>10</v>
      </c>
      <c r="E42" s="5" t="str">
        <f>"20324075210"</f>
        <v>20324075210</v>
      </c>
      <c r="F42" s="10">
        <v>213.07</v>
      </c>
      <c r="G42" s="5"/>
      <c r="H42" s="5"/>
    </row>
    <row r="43" s="1" customFormat="1" spans="1:8">
      <c r="A43" s="5">
        <v>41</v>
      </c>
      <c r="B43" s="8" t="s">
        <v>64</v>
      </c>
      <c r="C43" s="5" t="s">
        <v>67</v>
      </c>
      <c r="D43" s="9" t="s">
        <v>32</v>
      </c>
      <c r="E43" s="5" t="str">
        <f>"20324075327"</f>
        <v>20324075327</v>
      </c>
      <c r="F43" s="10">
        <v>211.15</v>
      </c>
      <c r="G43" s="5"/>
      <c r="H43" s="5"/>
    </row>
    <row r="44" s="1" customFormat="1" spans="1:8">
      <c r="A44" s="5">
        <v>42</v>
      </c>
      <c r="B44" s="8" t="s">
        <v>68</v>
      </c>
      <c r="C44" s="5" t="s">
        <v>69</v>
      </c>
      <c r="D44" s="9" t="s">
        <v>32</v>
      </c>
      <c r="E44" s="5" t="str">
        <f>"20324075426"</f>
        <v>20324075426</v>
      </c>
      <c r="F44" s="10">
        <v>205.6</v>
      </c>
      <c r="G44" s="5"/>
      <c r="H44" s="5"/>
    </row>
    <row r="45" s="1" customFormat="1" spans="1:8">
      <c r="A45" s="5">
        <v>43</v>
      </c>
      <c r="B45" s="8" t="s">
        <v>68</v>
      </c>
      <c r="C45" s="5" t="s">
        <v>70</v>
      </c>
      <c r="D45" s="9" t="s">
        <v>10</v>
      </c>
      <c r="E45" s="5" t="str">
        <f>"20324075416"</f>
        <v>20324075416</v>
      </c>
      <c r="F45" s="10">
        <v>192.91</v>
      </c>
      <c r="G45" s="5"/>
      <c r="H45" s="5"/>
    </row>
    <row r="46" s="1" customFormat="1" spans="1:8">
      <c r="A46" s="5">
        <v>44</v>
      </c>
      <c r="B46" s="8" t="s">
        <v>68</v>
      </c>
      <c r="C46" s="5" t="s">
        <v>71</v>
      </c>
      <c r="D46" s="9" t="s">
        <v>10</v>
      </c>
      <c r="E46" s="5" t="str">
        <f>"20324075408"</f>
        <v>20324075408</v>
      </c>
      <c r="F46" s="10">
        <v>189.22</v>
      </c>
      <c r="G46" s="5"/>
      <c r="H46" s="5"/>
    </row>
    <row r="47" s="1" customFormat="1" spans="1:8">
      <c r="A47" s="5">
        <v>45</v>
      </c>
      <c r="B47" s="8" t="s">
        <v>72</v>
      </c>
      <c r="C47" s="5" t="s">
        <v>73</v>
      </c>
      <c r="D47" s="9" t="s">
        <v>10</v>
      </c>
      <c r="E47" s="5" t="str">
        <f>"20324075810"</f>
        <v>20324075810</v>
      </c>
      <c r="F47" s="10">
        <v>212.74</v>
      </c>
      <c r="G47" s="5"/>
      <c r="H47" s="5"/>
    </row>
    <row r="48" s="1" customFormat="1" spans="1:8">
      <c r="A48" s="5">
        <v>46</v>
      </c>
      <c r="B48" s="8" t="s">
        <v>72</v>
      </c>
      <c r="C48" s="5" t="s">
        <v>74</v>
      </c>
      <c r="D48" s="9" t="s">
        <v>10</v>
      </c>
      <c r="E48" s="5" t="str">
        <f>"20324075822"</f>
        <v>20324075822</v>
      </c>
      <c r="F48" s="10">
        <v>209.01</v>
      </c>
      <c r="G48" s="5"/>
      <c r="H48" s="5"/>
    </row>
    <row r="49" s="1" customFormat="1" spans="1:8">
      <c r="A49" s="5">
        <v>47</v>
      </c>
      <c r="B49" s="8" t="s">
        <v>72</v>
      </c>
      <c r="C49" s="5" t="s">
        <v>75</v>
      </c>
      <c r="D49" s="9" t="s">
        <v>10</v>
      </c>
      <c r="E49" s="5" t="str">
        <f>"20324075802"</f>
        <v>20324075802</v>
      </c>
      <c r="F49" s="10">
        <v>208.65</v>
      </c>
      <c r="G49" s="5"/>
      <c r="H49" s="5"/>
    </row>
    <row r="50" s="1" customFormat="1" spans="1:8">
      <c r="A50" s="5">
        <v>48</v>
      </c>
      <c r="B50" s="8" t="s">
        <v>76</v>
      </c>
      <c r="C50" s="5" t="s">
        <v>77</v>
      </c>
      <c r="D50" s="9" t="s">
        <v>10</v>
      </c>
      <c r="E50" s="5" t="str">
        <f>"20324075921"</f>
        <v>20324075921</v>
      </c>
      <c r="F50" s="10">
        <v>192.05</v>
      </c>
      <c r="G50" s="5"/>
      <c r="H50" s="5"/>
    </row>
    <row r="51" s="1" customFormat="1" spans="1:8">
      <c r="A51" s="5">
        <v>49</v>
      </c>
      <c r="B51" s="8" t="s">
        <v>76</v>
      </c>
      <c r="C51" s="5" t="s">
        <v>78</v>
      </c>
      <c r="D51" s="9" t="s">
        <v>10</v>
      </c>
      <c r="E51" s="5" t="str">
        <f>"20324075913"</f>
        <v>20324075913</v>
      </c>
      <c r="F51" s="10">
        <v>190.58</v>
      </c>
      <c r="G51" s="5"/>
      <c r="H51" s="5"/>
    </row>
    <row r="52" s="1" customFormat="1" spans="1:8">
      <c r="A52" s="5">
        <v>50</v>
      </c>
      <c r="B52" s="8" t="s">
        <v>76</v>
      </c>
      <c r="C52" s="5" t="s">
        <v>79</v>
      </c>
      <c r="D52" s="9" t="s">
        <v>32</v>
      </c>
      <c r="E52" s="5" t="str">
        <f>"20324075906"</f>
        <v>20324075906</v>
      </c>
      <c r="F52" s="10">
        <v>186.97</v>
      </c>
      <c r="G52" s="5"/>
      <c r="H52" s="5"/>
    </row>
    <row r="53" s="1" customFormat="1" spans="1:8">
      <c r="A53" s="5">
        <v>51</v>
      </c>
      <c r="B53" s="8" t="s">
        <v>80</v>
      </c>
      <c r="C53" s="5" t="s">
        <v>81</v>
      </c>
      <c r="D53" s="9" t="s">
        <v>10</v>
      </c>
      <c r="E53" s="5" t="str">
        <f>"20324076005"</f>
        <v>20324076005</v>
      </c>
      <c r="F53" s="10">
        <v>196.82</v>
      </c>
      <c r="G53" s="5"/>
      <c r="H53" s="5"/>
    </row>
    <row r="54" s="1" customFormat="1" spans="1:8">
      <c r="A54" s="5">
        <v>52</v>
      </c>
      <c r="B54" s="8" t="s">
        <v>80</v>
      </c>
      <c r="C54" s="5" t="s">
        <v>82</v>
      </c>
      <c r="D54" s="9" t="s">
        <v>10</v>
      </c>
      <c r="E54" s="5" t="str">
        <f>"20324076113"</f>
        <v>20324076113</v>
      </c>
      <c r="F54" s="10">
        <v>195.15</v>
      </c>
      <c r="G54" s="5"/>
      <c r="H54" s="5"/>
    </row>
    <row r="55" s="1" customFormat="1" spans="1:8">
      <c r="A55" s="5">
        <v>53</v>
      </c>
      <c r="B55" s="8" t="s">
        <v>80</v>
      </c>
      <c r="C55" s="5" t="s">
        <v>83</v>
      </c>
      <c r="D55" s="5" t="s">
        <v>10</v>
      </c>
      <c r="E55" s="5" t="s">
        <v>84</v>
      </c>
      <c r="F55" s="10">
        <v>193.54</v>
      </c>
      <c r="G55" s="5"/>
      <c r="H55" s="5"/>
    </row>
    <row r="56" s="1" customFormat="1" spans="1:8">
      <c r="A56" s="5">
        <v>54</v>
      </c>
      <c r="B56" s="8" t="s">
        <v>85</v>
      </c>
      <c r="C56" s="5" t="s">
        <v>86</v>
      </c>
      <c r="D56" s="9" t="s">
        <v>10</v>
      </c>
      <c r="E56" s="5" t="str">
        <f>"20324076412"</f>
        <v>20324076412</v>
      </c>
      <c r="F56" s="10">
        <v>200.87</v>
      </c>
      <c r="G56" s="5"/>
      <c r="H56" s="5"/>
    </row>
    <row r="57" s="1" customFormat="1" spans="1:8">
      <c r="A57" s="5">
        <v>55</v>
      </c>
      <c r="B57" s="8" t="s">
        <v>85</v>
      </c>
      <c r="C57" s="5" t="s">
        <v>87</v>
      </c>
      <c r="D57" s="9" t="s">
        <v>32</v>
      </c>
      <c r="E57" s="5" t="str">
        <f>"20324076423"</f>
        <v>20324076423</v>
      </c>
      <c r="F57" s="10">
        <v>200.15</v>
      </c>
      <c r="G57" s="5"/>
      <c r="H57" s="5"/>
    </row>
    <row r="58" s="1" customFormat="1" spans="1:8">
      <c r="A58" s="5">
        <v>56</v>
      </c>
      <c r="B58" s="8" t="s">
        <v>85</v>
      </c>
      <c r="C58" s="5" t="s">
        <v>88</v>
      </c>
      <c r="D58" s="5" t="s">
        <v>10</v>
      </c>
      <c r="E58" s="5" t="s">
        <v>89</v>
      </c>
      <c r="F58" s="10">
        <v>197.57</v>
      </c>
      <c r="G58" s="5"/>
      <c r="H58" s="5"/>
    </row>
    <row r="59" s="1" customFormat="1" spans="1:8">
      <c r="A59" s="5">
        <v>57</v>
      </c>
      <c r="B59" s="8" t="s">
        <v>90</v>
      </c>
      <c r="C59" s="5" t="s">
        <v>91</v>
      </c>
      <c r="D59" s="9" t="s">
        <v>32</v>
      </c>
      <c r="E59" s="5" t="str">
        <f>"20324076701"</f>
        <v>20324076701</v>
      </c>
      <c r="F59" s="10">
        <v>219.78</v>
      </c>
      <c r="G59" s="5"/>
      <c r="H59" s="5"/>
    </row>
    <row r="60" s="1" customFormat="1" spans="1:8">
      <c r="A60" s="5">
        <v>58</v>
      </c>
      <c r="B60" s="8" t="s">
        <v>90</v>
      </c>
      <c r="C60" s="5" t="s">
        <v>92</v>
      </c>
      <c r="D60" s="9" t="s">
        <v>10</v>
      </c>
      <c r="E60" s="5" t="str">
        <f>"20324076526"</f>
        <v>20324076526</v>
      </c>
      <c r="F60" s="10">
        <v>215.45</v>
      </c>
      <c r="G60" s="5"/>
      <c r="H60" s="5"/>
    </row>
    <row r="61" s="1" customFormat="1" spans="1:8">
      <c r="A61" s="5">
        <v>59</v>
      </c>
      <c r="B61" s="8" t="s">
        <v>90</v>
      </c>
      <c r="C61" s="5" t="s">
        <v>93</v>
      </c>
      <c r="D61" s="9" t="s">
        <v>10</v>
      </c>
      <c r="E61" s="5" t="str">
        <f>"20324077021"</f>
        <v>20324077021</v>
      </c>
      <c r="F61" s="10">
        <v>214.11</v>
      </c>
      <c r="G61" s="5"/>
      <c r="H61" s="5"/>
    </row>
    <row r="62" s="1" customFormat="1" spans="1:8">
      <c r="A62" s="5">
        <v>60</v>
      </c>
      <c r="B62" s="8" t="s">
        <v>94</v>
      </c>
      <c r="C62" s="5" t="s">
        <v>95</v>
      </c>
      <c r="D62" s="9" t="s">
        <v>10</v>
      </c>
      <c r="E62" s="5" t="str">
        <f>"20324050202"</f>
        <v>20324050202</v>
      </c>
      <c r="F62" s="10">
        <v>213.47</v>
      </c>
      <c r="G62" s="5"/>
      <c r="H62" s="5"/>
    </row>
    <row r="63" s="1" customFormat="1" spans="1:8">
      <c r="A63" s="5">
        <v>61</v>
      </c>
      <c r="B63" s="8" t="s">
        <v>94</v>
      </c>
      <c r="C63" s="5" t="s">
        <v>96</v>
      </c>
      <c r="D63" s="9" t="s">
        <v>10</v>
      </c>
      <c r="E63" s="5" t="str">
        <f>"20324050406"</f>
        <v>20324050406</v>
      </c>
      <c r="F63" s="10">
        <v>210.65</v>
      </c>
      <c r="G63" s="5"/>
      <c r="H63" s="5"/>
    </row>
    <row r="64" s="1" customFormat="1" spans="1:8">
      <c r="A64" s="5">
        <v>62</v>
      </c>
      <c r="B64" s="8" t="s">
        <v>94</v>
      </c>
      <c r="C64" s="5" t="s">
        <v>97</v>
      </c>
      <c r="D64" s="9" t="s">
        <v>10</v>
      </c>
      <c r="E64" s="5" t="str">
        <f>"20324050126"</f>
        <v>20324050126</v>
      </c>
      <c r="F64" s="10">
        <v>210.35</v>
      </c>
      <c r="G64" s="5"/>
      <c r="H64" s="5"/>
    </row>
    <row r="65" s="1" customFormat="1" spans="1:8">
      <c r="A65" s="5">
        <v>63</v>
      </c>
      <c r="B65" s="8" t="s">
        <v>94</v>
      </c>
      <c r="C65" s="5" t="s">
        <v>98</v>
      </c>
      <c r="D65" s="9" t="s">
        <v>32</v>
      </c>
      <c r="E65" s="5" t="str">
        <f>"20324050218"</f>
        <v>20324050218</v>
      </c>
      <c r="F65" s="10">
        <v>207.89</v>
      </c>
      <c r="G65" s="5"/>
      <c r="H65" s="5"/>
    </row>
    <row r="66" s="1" customFormat="1" spans="1:8">
      <c r="A66" s="5">
        <v>64</v>
      </c>
      <c r="B66" s="8" t="s">
        <v>94</v>
      </c>
      <c r="C66" s="5" t="s">
        <v>99</v>
      </c>
      <c r="D66" s="9" t="s">
        <v>10</v>
      </c>
      <c r="E66" s="5" t="str">
        <f>"20324050221"</f>
        <v>20324050221</v>
      </c>
      <c r="F66" s="10">
        <v>206.99</v>
      </c>
      <c r="G66" s="5"/>
      <c r="H66" s="5"/>
    </row>
    <row r="67" s="1" customFormat="1" spans="1:8">
      <c r="A67" s="5">
        <v>65</v>
      </c>
      <c r="B67" s="8" t="s">
        <v>94</v>
      </c>
      <c r="C67" s="5" t="s">
        <v>100</v>
      </c>
      <c r="D67" s="9" t="s">
        <v>10</v>
      </c>
      <c r="E67" s="5" t="str">
        <f>"20324050402"</f>
        <v>20324050402</v>
      </c>
      <c r="F67" s="10">
        <v>206.67</v>
      </c>
      <c r="G67" s="5"/>
      <c r="H67" s="5"/>
    </row>
    <row r="68" s="1" customFormat="1" spans="1:8">
      <c r="A68" s="5">
        <v>66</v>
      </c>
      <c r="B68" s="8" t="s">
        <v>94</v>
      </c>
      <c r="C68" s="5" t="s">
        <v>101</v>
      </c>
      <c r="D68" s="9" t="s">
        <v>32</v>
      </c>
      <c r="E68" s="5" t="str">
        <f>"20324050214"</f>
        <v>20324050214</v>
      </c>
      <c r="F68" s="10">
        <v>204.58</v>
      </c>
      <c r="G68" s="5"/>
      <c r="H68" s="5"/>
    </row>
    <row r="69" s="1" customFormat="1" spans="1:8">
      <c r="A69" s="5">
        <v>67</v>
      </c>
      <c r="B69" s="8" t="s">
        <v>94</v>
      </c>
      <c r="C69" s="5" t="s">
        <v>102</v>
      </c>
      <c r="D69" s="9" t="s">
        <v>10</v>
      </c>
      <c r="E69" s="5" t="str">
        <f>"20324050128"</f>
        <v>20324050128</v>
      </c>
      <c r="F69" s="10">
        <v>202.19</v>
      </c>
      <c r="G69" s="5"/>
      <c r="H69" s="5"/>
    </row>
    <row r="70" s="1" customFormat="1" spans="1:8">
      <c r="A70" s="5">
        <v>68</v>
      </c>
      <c r="B70" s="8" t="s">
        <v>94</v>
      </c>
      <c r="C70" s="5" t="s">
        <v>103</v>
      </c>
      <c r="D70" s="9" t="s">
        <v>10</v>
      </c>
      <c r="E70" s="5" t="str">
        <f>"20324050217"</f>
        <v>20324050217</v>
      </c>
      <c r="F70" s="10">
        <v>201.51</v>
      </c>
      <c r="G70" s="5"/>
      <c r="H70" s="5"/>
    </row>
    <row r="71" s="1" customFormat="1" spans="1:8">
      <c r="A71" s="5">
        <v>69</v>
      </c>
      <c r="B71" s="8" t="s">
        <v>94</v>
      </c>
      <c r="C71" s="5" t="s">
        <v>104</v>
      </c>
      <c r="D71" s="9" t="s">
        <v>32</v>
      </c>
      <c r="E71" s="5" t="str">
        <f>"20324050327"</f>
        <v>20324050327</v>
      </c>
      <c r="F71" s="10">
        <v>200.53</v>
      </c>
      <c r="G71" s="5"/>
      <c r="H71" s="5"/>
    </row>
    <row r="72" s="1" customFormat="1" spans="1:8">
      <c r="A72" s="5">
        <v>70</v>
      </c>
      <c r="B72" s="8" t="s">
        <v>94</v>
      </c>
      <c r="C72" s="5" t="s">
        <v>105</v>
      </c>
      <c r="D72" s="9" t="s">
        <v>10</v>
      </c>
      <c r="E72" s="5" t="str">
        <f>"20324050305"</f>
        <v>20324050305</v>
      </c>
      <c r="F72" s="10">
        <v>196.68</v>
      </c>
      <c r="G72" s="5"/>
      <c r="H72" s="5"/>
    </row>
    <row r="73" s="1" customFormat="1" spans="1:8">
      <c r="A73" s="5">
        <v>71</v>
      </c>
      <c r="B73" s="8" t="s">
        <v>94</v>
      </c>
      <c r="C73" s="5" t="s">
        <v>106</v>
      </c>
      <c r="D73" s="9" t="s">
        <v>10</v>
      </c>
      <c r="E73" s="5" t="str">
        <f>"20324050304"</f>
        <v>20324050304</v>
      </c>
      <c r="F73" s="10">
        <v>194.55</v>
      </c>
      <c r="G73" s="5"/>
      <c r="H73" s="5"/>
    </row>
    <row r="74" s="1" customFormat="1" spans="1:8">
      <c r="A74" s="5">
        <v>72</v>
      </c>
      <c r="B74" s="8" t="s">
        <v>94</v>
      </c>
      <c r="C74" s="5" t="s">
        <v>107</v>
      </c>
      <c r="D74" s="9" t="s">
        <v>32</v>
      </c>
      <c r="E74" s="5" t="str">
        <f>"20324050326"</f>
        <v>20324050326</v>
      </c>
      <c r="F74" s="10">
        <v>194.43</v>
      </c>
      <c r="G74" s="5"/>
      <c r="H74" s="5"/>
    </row>
    <row r="75" s="1" customFormat="1" spans="1:8">
      <c r="A75" s="5">
        <v>73</v>
      </c>
      <c r="B75" s="8" t="s">
        <v>94</v>
      </c>
      <c r="C75" s="5" t="s">
        <v>108</v>
      </c>
      <c r="D75" s="9" t="s">
        <v>10</v>
      </c>
      <c r="E75" s="5" t="str">
        <f>"20324050119"</f>
        <v>20324050119</v>
      </c>
      <c r="F75" s="10">
        <v>190.55</v>
      </c>
      <c r="G75" s="5"/>
      <c r="H75" s="5"/>
    </row>
    <row r="76" s="1" customFormat="1" spans="1:8">
      <c r="A76" s="5">
        <v>74</v>
      </c>
      <c r="B76" s="8" t="s">
        <v>94</v>
      </c>
      <c r="C76" s="5" t="s">
        <v>109</v>
      </c>
      <c r="D76" s="9" t="s">
        <v>10</v>
      </c>
      <c r="E76" s="5" t="str">
        <f>"20324050407"</f>
        <v>20324050407</v>
      </c>
      <c r="F76" s="10">
        <v>189.53</v>
      </c>
      <c r="G76" s="5"/>
      <c r="H76" s="5"/>
    </row>
    <row r="77" s="1" customFormat="1" spans="1:8">
      <c r="A77" s="5">
        <v>75</v>
      </c>
      <c r="B77" s="8" t="s">
        <v>94</v>
      </c>
      <c r="C77" s="5" t="s">
        <v>110</v>
      </c>
      <c r="D77" s="9" t="s">
        <v>10</v>
      </c>
      <c r="E77" s="5" t="str">
        <f>"20324050309"</f>
        <v>20324050309</v>
      </c>
      <c r="F77" s="10">
        <v>189.25</v>
      </c>
      <c r="G77" s="5"/>
      <c r="H77" s="5"/>
    </row>
    <row r="78" s="1" customFormat="1" spans="1:8">
      <c r="A78" s="5">
        <v>76</v>
      </c>
      <c r="B78" s="8" t="s">
        <v>94</v>
      </c>
      <c r="C78" s="5" t="s">
        <v>111</v>
      </c>
      <c r="D78" s="9" t="s">
        <v>10</v>
      </c>
      <c r="E78" s="5" t="str">
        <f>"20324050203"</f>
        <v>20324050203</v>
      </c>
      <c r="F78" s="10">
        <v>188.95</v>
      </c>
      <c r="G78" s="5"/>
      <c r="H78" s="5"/>
    </row>
    <row r="79" s="1" customFormat="1" spans="1:8">
      <c r="A79" s="5">
        <v>77</v>
      </c>
      <c r="B79" s="8" t="s">
        <v>94</v>
      </c>
      <c r="C79" s="5" t="s">
        <v>112</v>
      </c>
      <c r="D79" s="9" t="s">
        <v>32</v>
      </c>
      <c r="E79" s="5" t="str">
        <f>"20324050201"</f>
        <v>20324050201</v>
      </c>
      <c r="F79" s="10">
        <v>186.91</v>
      </c>
      <c r="G79" s="5"/>
      <c r="H79" s="5"/>
    </row>
    <row r="80" s="1" customFormat="1" spans="1:8">
      <c r="A80" s="5">
        <v>78</v>
      </c>
      <c r="B80" s="8" t="s">
        <v>94</v>
      </c>
      <c r="C80" s="5" t="s">
        <v>113</v>
      </c>
      <c r="D80" s="9" t="s">
        <v>32</v>
      </c>
      <c r="E80" s="5" t="str">
        <f>"20324050311"</f>
        <v>20324050311</v>
      </c>
      <c r="F80" s="10">
        <v>183.86</v>
      </c>
      <c r="G80" s="5"/>
      <c r="H80" s="5"/>
    </row>
    <row r="81" s="1" customFormat="1" spans="1:8">
      <c r="A81" s="5">
        <v>79</v>
      </c>
      <c r="B81" s="8" t="s">
        <v>94</v>
      </c>
      <c r="C81" s="5" t="s">
        <v>114</v>
      </c>
      <c r="D81" s="9" t="s">
        <v>32</v>
      </c>
      <c r="E81" s="5" t="str">
        <f>"20324050114"</f>
        <v>20324050114</v>
      </c>
      <c r="F81" s="10">
        <v>183.63</v>
      </c>
      <c r="G81" s="5"/>
      <c r="H81" s="5"/>
    </row>
    <row r="82" s="1" customFormat="1" spans="1:8">
      <c r="A82" s="5">
        <v>80</v>
      </c>
      <c r="B82" s="8" t="s">
        <v>94</v>
      </c>
      <c r="C82" s="5" t="s">
        <v>115</v>
      </c>
      <c r="D82" s="5" t="s">
        <v>10</v>
      </c>
      <c r="E82" s="5" t="str">
        <f>"20324050329"</f>
        <v>20324050329</v>
      </c>
      <c r="F82" s="10">
        <v>182.7</v>
      </c>
      <c r="G82" s="5"/>
      <c r="H82" s="5"/>
    </row>
    <row r="83" s="1" customFormat="1" spans="1:8">
      <c r="A83" s="5">
        <v>81</v>
      </c>
      <c r="B83" s="8" t="s">
        <v>94</v>
      </c>
      <c r="C83" s="5" t="s">
        <v>116</v>
      </c>
      <c r="D83" s="5" t="s">
        <v>32</v>
      </c>
      <c r="E83" s="5" t="str">
        <f>"20324050205"</f>
        <v>20324050205</v>
      </c>
      <c r="F83" s="10">
        <v>180.82</v>
      </c>
      <c r="G83" s="5"/>
      <c r="H83" s="5"/>
    </row>
    <row r="84" s="1" customFormat="1" spans="1:8">
      <c r="A84" s="5">
        <v>82</v>
      </c>
      <c r="B84" s="8" t="s">
        <v>94</v>
      </c>
      <c r="C84" s="5" t="s">
        <v>117</v>
      </c>
      <c r="D84" s="5" t="s">
        <v>10</v>
      </c>
      <c r="E84" s="5" t="str">
        <f>"20324050211"</f>
        <v>20324050211</v>
      </c>
      <c r="F84" s="10">
        <v>178.29</v>
      </c>
      <c r="G84" s="5"/>
      <c r="H84" s="5"/>
    </row>
    <row r="85" s="1" customFormat="1" spans="1:8">
      <c r="A85" s="5">
        <v>83</v>
      </c>
      <c r="B85" s="8" t="s">
        <v>94</v>
      </c>
      <c r="C85" s="5" t="s">
        <v>118</v>
      </c>
      <c r="D85" s="5" t="s">
        <v>10</v>
      </c>
      <c r="E85" s="5" t="str">
        <f>"20324050224"</f>
        <v>20324050224</v>
      </c>
      <c r="F85" s="10">
        <v>176.25</v>
      </c>
      <c r="G85" s="5"/>
      <c r="H85" s="5"/>
    </row>
    <row r="86" s="1" customFormat="1" spans="1:8">
      <c r="A86" s="5">
        <v>84</v>
      </c>
      <c r="B86" s="8" t="s">
        <v>94</v>
      </c>
      <c r="C86" s="5" t="s">
        <v>119</v>
      </c>
      <c r="D86" s="5" t="s">
        <v>32</v>
      </c>
      <c r="E86" s="5" t="str">
        <f>"20324050403"</f>
        <v>20324050403</v>
      </c>
      <c r="F86" s="10">
        <v>175.5</v>
      </c>
      <c r="G86" s="5"/>
      <c r="H86" s="5"/>
    </row>
    <row r="87" s="1" customFormat="1" spans="1:8">
      <c r="A87" s="5">
        <v>85</v>
      </c>
      <c r="B87" s="8" t="s">
        <v>94</v>
      </c>
      <c r="C87" s="5" t="s">
        <v>120</v>
      </c>
      <c r="D87" s="5" t="s">
        <v>32</v>
      </c>
      <c r="E87" s="5" t="str">
        <f>"20324050404"</f>
        <v>20324050404</v>
      </c>
      <c r="F87" s="10">
        <v>175.09</v>
      </c>
      <c r="G87" s="5"/>
      <c r="H87" s="5"/>
    </row>
    <row r="88" s="1" customFormat="1" spans="1:8">
      <c r="A88" s="5">
        <v>86</v>
      </c>
      <c r="B88" s="8" t="s">
        <v>94</v>
      </c>
      <c r="C88" s="5" t="s">
        <v>121</v>
      </c>
      <c r="D88" s="5" t="s">
        <v>32</v>
      </c>
      <c r="E88" s="5" t="str">
        <f>"20324050220"</f>
        <v>20324050220</v>
      </c>
      <c r="F88" s="10">
        <v>173.69</v>
      </c>
      <c r="G88" s="5"/>
      <c r="H88" s="5"/>
    </row>
    <row r="89" s="1" customFormat="1" spans="1:8">
      <c r="A89" s="5">
        <v>87</v>
      </c>
      <c r="B89" s="8" t="s">
        <v>94</v>
      </c>
      <c r="C89" s="5" t="s">
        <v>122</v>
      </c>
      <c r="D89" s="5" t="s">
        <v>10</v>
      </c>
      <c r="E89" s="5" t="str">
        <f>"20324050405"</f>
        <v>20324050405</v>
      </c>
      <c r="F89" s="10">
        <v>172.32</v>
      </c>
      <c r="G89" s="5"/>
      <c r="H89" s="5"/>
    </row>
    <row r="90" s="1" customFormat="1" spans="1:8">
      <c r="A90" s="5">
        <v>88</v>
      </c>
      <c r="B90" s="8" t="s">
        <v>94</v>
      </c>
      <c r="C90" s="5" t="s">
        <v>123</v>
      </c>
      <c r="D90" s="5" t="s">
        <v>10</v>
      </c>
      <c r="E90" s="5" t="str">
        <f>"20324050111"</f>
        <v>20324050111</v>
      </c>
      <c r="F90" s="10">
        <v>170.17</v>
      </c>
      <c r="G90" s="5"/>
      <c r="H90" s="5"/>
    </row>
    <row r="91" s="1" customFormat="1" spans="1:8">
      <c r="A91" s="5">
        <v>89</v>
      </c>
      <c r="B91" s="8" t="s">
        <v>94</v>
      </c>
      <c r="C91" s="5" t="s">
        <v>124</v>
      </c>
      <c r="D91" s="5" t="s">
        <v>32</v>
      </c>
      <c r="E91" s="5" t="str">
        <f>"20324050328"</f>
        <v>20324050328</v>
      </c>
      <c r="F91" s="10">
        <v>161.01</v>
      </c>
      <c r="G91" s="5"/>
      <c r="H91" s="5"/>
    </row>
    <row r="92" s="1" customFormat="1" spans="1:8">
      <c r="A92" s="5">
        <v>90</v>
      </c>
      <c r="B92" s="8" t="s">
        <v>125</v>
      </c>
      <c r="C92" s="5" t="s">
        <v>126</v>
      </c>
      <c r="D92" s="9" t="s">
        <v>32</v>
      </c>
      <c r="E92" s="5" t="str">
        <f>"20324050420"</f>
        <v>20324050420</v>
      </c>
      <c r="F92" s="10">
        <v>202.06</v>
      </c>
      <c r="G92" s="11" t="s">
        <v>49</v>
      </c>
      <c r="H92" s="5"/>
    </row>
    <row r="93" s="1" customFormat="1" spans="1:8">
      <c r="A93" s="5">
        <v>91</v>
      </c>
      <c r="B93" s="8" t="s">
        <v>125</v>
      </c>
      <c r="C93" s="5" t="s">
        <v>127</v>
      </c>
      <c r="D93" s="9" t="s">
        <v>10</v>
      </c>
      <c r="E93" s="5" t="str">
        <f>"20324050417"</f>
        <v>20324050417</v>
      </c>
      <c r="F93" s="10">
        <v>171.47</v>
      </c>
      <c r="G93" s="11"/>
      <c r="H93" s="5"/>
    </row>
    <row r="94" s="1" customFormat="1" spans="1:8">
      <c r="A94" s="5">
        <v>92</v>
      </c>
      <c r="B94" s="8" t="s">
        <v>125</v>
      </c>
      <c r="C94" s="5" t="s">
        <v>128</v>
      </c>
      <c r="D94" s="9" t="s">
        <v>10</v>
      </c>
      <c r="E94" s="5" t="str">
        <f>"20324050422"</f>
        <v>20324050422</v>
      </c>
      <c r="F94" s="10">
        <v>171.11</v>
      </c>
      <c r="G94" s="11"/>
      <c r="H94" s="5"/>
    </row>
    <row r="95" s="1" customFormat="1" ht="54" spans="1:8">
      <c r="A95" s="5">
        <v>93</v>
      </c>
      <c r="B95" s="8" t="s">
        <v>125</v>
      </c>
      <c r="C95" s="5" t="s">
        <v>129</v>
      </c>
      <c r="D95" s="9" t="s">
        <v>10</v>
      </c>
      <c r="E95" s="5" t="str">
        <f>"20324050418"</f>
        <v>20324050418</v>
      </c>
      <c r="F95" s="10">
        <v>170.5</v>
      </c>
      <c r="G95" s="11"/>
      <c r="H95" s="11" t="s">
        <v>50</v>
      </c>
    </row>
    <row r="96" s="1" customFormat="1" spans="1:8">
      <c r="A96" s="5">
        <v>94</v>
      </c>
      <c r="B96" s="8" t="s">
        <v>130</v>
      </c>
      <c r="C96" s="5" t="s">
        <v>131</v>
      </c>
      <c r="D96" s="9" t="s">
        <v>10</v>
      </c>
      <c r="E96" s="5" t="str">
        <f>"20324081001"</f>
        <v>20324081001</v>
      </c>
      <c r="F96" s="10">
        <v>224.57</v>
      </c>
      <c r="G96" s="5"/>
      <c r="H96" s="5"/>
    </row>
    <row r="97" s="1" customFormat="1" spans="1:8">
      <c r="A97" s="5">
        <v>95</v>
      </c>
      <c r="B97" s="8" t="s">
        <v>130</v>
      </c>
      <c r="C97" s="5" t="s">
        <v>132</v>
      </c>
      <c r="D97" s="9" t="s">
        <v>10</v>
      </c>
      <c r="E97" s="5" t="str">
        <f>"20324081230"</f>
        <v>20324081230</v>
      </c>
      <c r="F97" s="10">
        <v>222.76</v>
      </c>
      <c r="G97" s="5"/>
      <c r="H97" s="5"/>
    </row>
    <row r="98" s="1" customFormat="1" spans="1:8">
      <c r="A98" s="5">
        <v>96</v>
      </c>
      <c r="B98" s="8" t="s">
        <v>130</v>
      </c>
      <c r="C98" s="5" t="s">
        <v>133</v>
      </c>
      <c r="D98" s="5" t="s">
        <v>10</v>
      </c>
      <c r="E98" s="5" t="str">
        <f>"20324081123"</f>
        <v>20324081123</v>
      </c>
      <c r="F98" s="10">
        <v>213.45</v>
      </c>
      <c r="G98" s="5"/>
      <c r="H98" s="5"/>
    </row>
    <row r="99" s="1" customFormat="1" spans="1:8">
      <c r="A99" s="5">
        <v>97</v>
      </c>
      <c r="B99" s="8" t="s">
        <v>134</v>
      </c>
      <c r="C99" s="5" t="s">
        <v>135</v>
      </c>
      <c r="D99" s="9" t="s">
        <v>32</v>
      </c>
      <c r="E99" s="5" t="str">
        <f>"20324060708"</f>
        <v>20324060708</v>
      </c>
      <c r="F99" s="10">
        <v>199.85</v>
      </c>
      <c r="G99" s="5"/>
      <c r="H99" s="5"/>
    </row>
    <row r="100" s="1" customFormat="1" spans="1:8">
      <c r="A100" s="5">
        <v>98</v>
      </c>
      <c r="B100" s="8" t="s">
        <v>134</v>
      </c>
      <c r="C100" s="5" t="s">
        <v>136</v>
      </c>
      <c r="D100" s="9" t="s">
        <v>32</v>
      </c>
      <c r="E100" s="5" t="str">
        <f>"20324060713"</f>
        <v>20324060713</v>
      </c>
      <c r="F100" s="10">
        <v>192.95</v>
      </c>
      <c r="G100" s="5"/>
      <c r="H100" s="5"/>
    </row>
    <row r="101" s="1" customFormat="1" spans="1:8">
      <c r="A101" s="5">
        <v>99</v>
      </c>
      <c r="B101" s="8" t="s">
        <v>134</v>
      </c>
      <c r="C101" s="5" t="s">
        <v>137</v>
      </c>
      <c r="D101" s="9" t="s">
        <v>10</v>
      </c>
      <c r="E101" s="5" t="str">
        <f>"20324060817"</f>
        <v>20324060817</v>
      </c>
      <c r="F101" s="10">
        <v>191</v>
      </c>
      <c r="G101" s="5"/>
      <c r="H101" s="5"/>
    </row>
    <row r="102" s="1" customFormat="1" spans="1:8">
      <c r="A102" s="5">
        <v>100</v>
      </c>
      <c r="B102" s="8" t="s">
        <v>134</v>
      </c>
      <c r="C102" s="5" t="s">
        <v>138</v>
      </c>
      <c r="D102" s="9" t="s">
        <v>10</v>
      </c>
      <c r="E102" s="5" t="str">
        <f>"20324060704"</f>
        <v>20324060704</v>
      </c>
      <c r="F102" s="10">
        <v>188.85</v>
      </c>
      <c r="G102" s="5"/>
      <c r="H102" s="5"/>
    </row>
    <row r="103" s="1" customFormat="1" spans="1:8">
      <c r="A103" s="5">
        <v>101</v>
      </c>
      <c r="B103" s="8" t="s">
        <v>134</v>
      </c>
      <c r="C103" s="5" t="s">
        <v>139</v>
      </c>
      <c r="D103" s="9" t="s">
        <v>10</v>
      </c>
      <c r="E103" s="5" t="str">
        <f>"20324060811"</f>
        <v>20324060811</v>
      </c>
      <c r="F103" s="10">
        <v>186.08</v>
      </c>
      <c r="G103" s="5"/>
      <c r="H103" s="5"/>
    </row>
    <row r="104" s="1" customFormat="1" spans="1:8">
      <c r="A104" s="5">
        <v>102</v>
      </c>
      <c r="B104" s="8" t="s">
        <v>134</v>
      </c>
      <c r="C104" s="5" t="s">
        <v>140</v>
      </c>
      <c r="D104" s="9" t="s">
        <v>10</v>
      </c>
      <c r="E104" s="5" t="str">
        <f>"20324060715"</f>
        <v>20324060715</v>
      </c>
      <c r="F104" s="10">
        <v>181.52</v>
      </c>
      <c r="G104" s="5"/>
      <c r="H104" s="5"/>
    </row>
    <row r="105" s="1" customFormat="1" spans="1:8">
      <c r="A105" s="5">
        <v>103</v>
      </c>
      <c r="B105" s="8" t="s">
        <v>134</v>
      </c>
      <c r="C105" s="5" t="s">
        <v>141</v>
      </c>
      <c r="D105" s="9" t="s">
        <v>10</v>
      </c>
      <c r="E105" s="5" t="str">
        <f>"20324060707"</f>
        <v>20324060707</v>
      </c>
      <c r="F105" s="10">
        <v>181.02</v>
      </c>
      <c r="G105" s="5"/>
      <c r="H105" s="5"/>
    </row>
    <row r="106" s="1" customFormat="1" spans="1:8">
      <c r="A106" s="5">
        <v>104</v>
      </c>
      <c r="B106" s="8" t="s">
        <v>134</v>
      </c>
      <c r="C106" s="5" t="s">
        <v>142</v>
      </c>
      <c r="D106" s="9" t="s">
        <v>10</v>
      </c>
      <c r="E106" s="5" t="str">
        <f>"20324060815"</f>
        <v>20324060815</v>
      </c>
      <c r="F106" s="10">
        <v>180</v>
      </c>
      <c r="G106" s="5"/>
      <c r="H106" s="5"/>
    </row>
    <row r="107" s="1" customFormat="1" spans="1:8">
      <c r="A107" s="5">
        <v>105</v>
      </c>
      <c r="B107" s="8" t="s">
        <v>134</v>
      </c>
      <c r="C107" s="5" t="s">
        <v>143</v>
      </c>
      <c r="D107" s="9" t="s">
        <v>10</v>
      </c>
      <c r="E107" s="5" t="str">
        <f>"20324060822"</f>
        <v>20324060822</v>
      </c>
      <c r="F107" s="10">
        <v>177.96</v>
      </c>
      <c r="G107" s="5"/>
      <c r="H107" s="5"/>
    </row>
    <row r="108" s="1" customFormat="1" spans="1:8">
      <c r="A108" s="5">
        <v>106</v>
      </c>
      <c r="B108" s="8" t="s">
        <v>134</v>
      </c>
      <c r="C108" s="5" t="s">
        <v>144</v>
      </c>
      <c r="D108" s="5" t="s">
        <v>10</v>
      </c>
      <c r="E108" s="5" t="str">
        <f>"20324060801"</f>
        <v>20324060801</v>
      </c>
      <c r="F108" s="10">
        <v>175.96</v>
      </c>
      <c r="G108" s="5"/>
      <c r="H108" s="5"/>
    </row>
    <row r="109" s="1" customFormat="1" spans="1:8">
      <c r="A109" s="5">
        <v>107</v>
      </c>
      <c r="B109" s="8" t="s">
        <v>134</v>
      </c>
      <c r="C109" s="5" t="s">
        <v>145</v>
      </c>
      <c r="D109" s="5" t="s">
        <v>32</v>
      </c>
      <c r="E109" s="5" t="str">
        <f>"20324060808"</f>
        <v>20324060808</v>
      </c>
      <c r="F109" s="10">
        <v>175</v>
      </c>
      <c r="G109" s="5"/>
      <c r="H109" s="5"/>
    </row>
    <row r="110" s="1" customFormat="1" spans="1:8">
      <c r="A110" s="5">
        <v>108</v>
      </c>
      <c r="B110" s="8" t="s">
        <v>134</v>
      </c>
      <c r="C110" s="5" t="s">
        <v>146</v>
      </c>
      <c r="D110" s="5" t="s">
        <v>10</v>
      </c>
      <c r="E110" s="5" t="str">
        <f>"20324060717"</f>
        <v>20324060717</v>
      </c>
      <c r="F110" s="10">
        <v>173.68</v>
      </c>
      <c r="G110" s="5"/>
      <c r="H110" s="5"/>
    </row>
    <row r="111" s="1" customFormat="1" spans="1:8">
      <c r="A111" s="5">
        <v>109</v>
      </c>
      <c r="B111" s="8" t="s">
        <v>147</v>
      </c>
      <c r="C111" s="5" t="s">
        <v>148</v>
      </c>
      <c r="D111" s="9" t="s">
        <v>10</v>
      </c>
      <c r="E111" s="5" t="str">
        <f>"20324060904"</f>
        <v>20324060904</v>
      </c>
      <c r="F111" s="10">
        <v>187.17</v>
      </c>
      <c r="G111" s="11" t="s">
        <v>149</v>
      </c>
      <c r="H111" s="5"/>
    </row>
    <row r="112" s="1" customFormat="1" spans="1:8">
      <c r="A112" s="5">
        <v>110</v>
      </c>
      <c r="B112" s="8" t="s">
        <v>147</v>
      </c>
      <c r="C112" s="5" t="s">
        <v>150</v>
      </c>
      <c r="D112" s="9" t="s">
        <v>10</v>
      </c>
      <c r="E112" s="5" t="str">
        <f>"20324060908"</f>
        <v>20324060908</v>
      </c>
      <c r="F112" s="10">
        <v>183.52</v>
      </c>
      <c r="G112" s="11"/>
      <c r="H112" s="5"/>
    </row>
    <row r="113" s="1" customFormat="1" spans="1:8">
      <c r="A113" s="5">
        <v>111</v>
      </c>
      <c r="B113" s="8" t="s">
        <v>147</v>
      </c>
      <c r="C113" s="5" t="s">
        <v>151</v>
      </c>
      <c r="D113" s="9" t="s">
        <v>32</v>
      </c>
      <c r="E113" s="5" t="str">
        <f>"20324060905"</f>
        <v>20324060905</v>
      </c>
      <c r="F113" s="10">
        <v>179.29</v>
      </c>
      <c r="G113" s="11"/>
      <c r="H113" s="5"/>
    </row>
    <row r="114" s="1" customFormat="1" spans="1:8">
      <c r="A114" s="5">
        <v>112</v>
      </c>
      <c r="B114" s="8" t="s">
        <v>147</v>
      </c>
      <c r="C114" s="5" t="s">
        <v>152</v>
      </c>
      <c r="D114" s="9" t="s">
        <v>32</v>
      </c>
      <c r="E114" s="5" t="str">
        <f>"20324060917"</f>
        <v>20324060917</v>
      </c>
      <c r="F114" s="10">
        <v>175.63</v>
      </c>
      <c r="G114" s="11"/>
      <c r="H114" s="5"/>
    </row>
    <row r="115" s="1" customFormat="1" spans="1:8">
      <c r="A115" s="5">
        <v>113</v>
      </c>
      <c r="B115" s="8" t="s">
        <v>147</v>
      </c>
      <c r="C115" s="5" t="s">
        <v>153</v>
      </c>
      <c r="D115" s="9" t="s">
        <v>10</v>
      </c>
      <c r="E115" s="5" t="str">
        <f>"20324060909"</f>
        <v>20324060909</v>
      </c>
      <c r="F115" s="10">
        <v>168.36</v>
      </c>
      <c r="G115" s="11"/>
      <c r="H115" s="5"/>
    </row>
    <row r="116" s="1" customFormat="1" spans="1:8">
      <c r="A116" s="5">
        <v>114</v>
      </c>
      <c r="B116" s="8" t="s">
        <v>147</v>
      </c>
      <c r="C116" s="5" t="s">
        <v>154</v>
      </c>
      <c r="D116" s="9" t="s">
        <v>32</v>
      </c>
      <c r="E116" s="5" t="str">
        <f>"20324060907"</f>
        <v>20324060907</v>
      </c>
      <c r="F116" s="10">
        <v>166.75</v>
      </c>
      <c r="G116" s="11"/>
      <c r="H116" s="5"/>
    </row>
    <row r="117" s="1" customFormat="1" spans="1:8">
      <c r="A117" s="5">
        <v>115</v>
      </c>
      <c r="B117" s="8" t="s">
        <v>147</v>
      </c>
      <c r="C117" s="5" t="s">
        <v>155</v>
      </c>
      <c r="D117" s="9" t="s">
        <v>32</v>
      </c>
      <c r="E117" s="5" t="str">
        <f>"20324060911"</f>
        <v>20324060911</v>
      </c>
      <c r="F117" s="10">
        <v>165.57</v>
      </c>
      <c r="G117" s="11"/>
      <c r="H117" s="5"/>
    </row>
    <row r="118" s="1" customFormat="1" spans="1:8">
      <c r="A118" s="5">
        <v>116</v>
      </c>
      <c r="B118" s="8" t="s">
        <v>147</v>
      </c>
      <c r="C118" s="5" t="s">
        <v>156</v>
      </c>
      <c r="D118" s="9" t="s">
        <v>10</v>
      </c>
      <c r="E118" s="5" t="str">
        <f>"20324060910"</f>
        <v>20324060910</v>
      </c>
      <c r="F118" s="10">
        <v>162.07</v>
      </c>
      <c r="G118" s="11"/>
      <c r="H118" s="5"/>
    </row>
    <row r="119" s="1" customFormat="1" spans="1:8">
      <c r="A119" s="5">
        <v>117</v>
      </c>
      <c r="B119" s="8" t="s">
        <v>147</v>
      </c>
      <c r="C119" s="5" t="s">
        <v>157</v>
      </c>
      <c r="D119" s="5" t="s">
        <v>32</v>
      </c>
      <c r="E119" s="5" t="str">
        <f>"20324060829"</f>
        <v>20324060829</v>
      </c>
      <c r="F119" s="10">
        <v>123.85</v>
      </c>
      <c r="G119" s="11"/>
      <c r="H119" s="5"/>
    </row>
    <row r="120" s="1" customFormat="1" spans="1:8">
      <c r="A120" s="5">
        <v>118</v>
      </c>
      <c r="B120" s="8" t="s">
        <v>158</v>
      </c>
      <c r="C120" s="5" t="s">
        <v>159</v>
      </c>
      <c r="D120" s="9" t="s">
        <v>10</v>
      </c>
      <c r="E120" s="5" t="str">
        <f>"20324061109"</f>
        <v>20324061109</v>
      </c>
      <c r="F120" s="10">
        <v>204.02</v>
      </c>
      <c r="G120" s="5"/>
      <c r="H120" s="5"/>
    </row>
    <row r="121" s="1" customFormat="1" spans="1:8">
      <c r="A121" s="5">
        <v>119</v>
      </c>
      <c r="B121" s="8" t="s">
        <v>158</v>
      </c>
      <c r="C121" s="5" t="s">
        <v>160</v>
      </c>
      <c r="D121" s="9" t="s">
        <v>10</v>
      </c>
      <c r="E121" s="5" t="str">
        <f>"20324060928"</f>
        <v>20324060928</v>
      </c>
      <c r="F121" s="10">
        <v>203.09</v>
      </c>
      <c r="G121" s="5"/>
      <c r="H121" s="5"/>
    </row>
    <row r="122" s="1" customFormat="1" spans="1:8">
      <c r="A122" s="5">
        <v>120</v>
      </c>
      <c r="B122" s="8" t="s">
        <v>158</v>
      </c>
      <c r="C122" s="5" t="s">
        <v>161</v>
      </c>
      <c r="D122" s="9" t="s">
        <v>10</v>
      </c>
      <c r="E122" s="5" t="str">
        <f>"20324060924"</f>
        <v>20324060924</v>
      </c>
      <c r="F122" s="10">
        <v>195.54</v>
      </c>
      <c r="G122" s="5"/>
      <c r="H122" s="5"/>
    </row>
    <row r="123" s="1" customFormat="1" spans="1:8">
      <c r="A123" s="5">
        <v>121</v>
      </c>
      <c r="B123" s="8" t="s">
        <v>158</v>
      </c>
      <c r="C123" s="5" t="s">
        <v>162</v>
      </c>
      <c r="D123" s="9" t="s">
        <v>10</v>
      </c>
      <c r="E123" s="5" t="str">
        <f>"20324061102"</f>
        <v>20324061102</v>
      </c>
      <c r="F123" s="10">
        <v>193.97</v>
      </c>
      <c r="G123" s="5"/>
      <c r="H123" s="5"/>
    </row>
    <row r="124" s="1" customFormat="1" spans="1:8">
      <c r="A124" s="5">
        <v>122</v>
      </c>
      <c r="B124" s="8" t="s">
        <v>158</v>
      </c>
      <c r="C124" s="5" t="s">
        <v>163</v>
      </c>
      <c r="D124" s="9" t="s">
        <v>10</v>
      </c>
      <c r="E124" s="5" t="str">
        <f>"20324061110"</f>
        <v>20324061110</v>
      </c>
      <c r="F124" s="10">
        <v>193.91</v>
      </c>
      <c r="G124" s="5"/>
      <c r="H124" s="5"/>
    </row>
    <row r="125" s="1" customFormat="1" spans="1:8">
      <c r="A125" s="5">
        <v>123</v>
      </c>
      <c r="B125" s="8" t="s">
        <v>158</v>
      </c>
      <c r="C125" s="5" t="s">
        <v>164</v>
      </c>
      <c r="D125" s="9" t="s">
        <v>32</v>
      </c>
      <c r="E125" s="5" t="str">
        <f>"20324060925"</f>
        <v>20324060925</v>
      </c>
      <c r="F125" s="10">
        <v>193.61</v>
      </c>
      <c r="G125" s="5"/>
      <c r="H125" s="5"/>
    </row>
    <row r="126" s="1" customFormat="1" spans="1:8">
      <c r="A126" s="5">
        <v>124</v>
      </c>
      <c r="B126" s="8" t="s">
        <v>158</v>
      </c>
      <c r="C126" s="5" t="s">
        <v>165</v>
      </c>
      <c r="D126" s="9" t="s">
        <v>10</v>
      </c>
      <c r="E126" s="5" t="str">
        <f>"20324061005"</f>
        <v>20324061005</v>
      </c>
      <c r="F126" s="10">
        <v>182.69</v>
      </c>
      <c r="G126" s="5"/>
      <c r="H126" s="5"/>
    </row>
    <row r="127" s="1" customFormat="1" spans="1:8">
      <c r="A127" s="5">
        <v>125</v>
      </c>
      <c r="B127" s="8" t="s">
        <v>158</v>
      </c>
      <c r="C127" s="5" t="s">
        <v>166</v>
      </c>
      <c r="D127" s="9" t="s">
        <v>10</v>
      </c>
      <c r="E127" s="5" t="str">
        <f>"20324061015"</f>
        <v>20324061015</v>
      </c>
      <c r="F127" s="10">
        <v>182.21</v>
      </c>
      <c r="G127" s="5"/>
      <c r="H127" s="5"/>
    </row>
    <row r="128" s="1" customFormat="1" spans="1:8">
      <c r="A128" s="5">
        <v>126</v>
      </c>
      <c r="B128" s="8" t="s">
        <v>158</v>
      </c>
      <c r="C128" s="5" t="s">
        <v>167</v>
      </c>
      <c r="D128" s="9" t="s">
        <v>10</v>
      </c>
      <c r="E128" s="5" t="str">
        <f>"20324061101"</f>
        <v>20324061101</v>
      </c>
      <c r="F128" s="10">
        <v>181.59</v>
      </c>
      <c r="G128" s="5"/>
      <c r="H128" s="5"/>
    </row>
    <row r="129" s="1" customFormat="1" spans="1:8">
      <c r="A129" s="5">
        <v>127</v>
      </c>
      <c r="B129" s="8" t="s">
        <v>158</v>
      </c>
      <c r="C129" s="5" t="s">
        <v>168</v>
      </c>
      <c r="D129" s="9" t="s">
        <v>10</v>
      </c>
      <c r="E129" s="5" t="str">
        <f>"20324061018"</f>
        <v>20324061018</v>
      </c>
      <c r="F129" s="10">
        <v>179.44</v>
      </c>
      <c r="G129" s="5"/>
      <c r="H129" s="5"/>
    </row>
    <row r="130" s="1" customFormat="1" spans="1:8">
      <c r="A130" s="5">
        <v>128</v>
      </c>
      <c r="B130" s="8" t="s">
        <v>158</v>
      </c>
      <c r="C130" s="5" t="s">
        <v>169</v>
      </c>
      <c r="D130" s="9" t="s">
        <v>32</v>
      </c>
      <c r="E130" s="5" t="str">
        <f>"20324061001"</f>
        <v>20324061001</v>
      </c>
      <c r="F130" s="10">
        <v>178.4</v>
      </c>
      <c r="G130" s="5"/>
      <c r="H130" s="5"/>
    </row>
    <row r="131" s="1" customFormat="1" spans="1:8">
      <c r="A131" s="5">
        <v>129</v>
      </c>
      <c r="B131" s="8" t="s">
        <v>158</v>
      </c>
      <c r="C131" s="5" t="s">
        <v>170</v>
      </c>
      <c r="D131" s="9" t="s">
        <v>10</v>
      </c>
      <c r="E131" s="5" t="str">
        <f>"20324061115"</f>
        <v>20324061115</v>
      </c>
      <c r="F131" s="10">
        <v>178.16</v>
      </c>
      <c r="G131" s="5"/>
      <c r="H131" s="5"/>
    </row>
    <row r="132" s="1" customFormat="1" spans="1:8">
      <c r="A132" s="5">
        <v>130</v>
      </c>
      <c r="B132" s="8" t="s">
        <v>158</v>
      </c>
      <c r="C132" s="5" t="s">
        <v>171</v>
      </c>
      <c r="D132" s="9" t="s">
        <v>32</v>
      </c>
      <c r="E132" s="5" t="str">
        <f>"20324061123"</f>
        <v>20324061123</v>
      </c>
      <c r="F132" s="10">
        <v>177.57</v>
      </c>
      <c r="G132" s="5"/>
      <c r="H132" s="5"/>
    </row>
    <row r="133" s="1" customFormat="1" spans="1:8">
      <c r="A133" s="5">
        <v>131</v>
      </c>
      <c r="B133" s="8" t="s">
        <v>158</v>
      </c>
      <c r="C133" s="5" t="s">
        <v>172</v>
      </c>
      <c r="D133" s="9" t="s">
        <v>10</v>
      </c>
      <c r="E133" s="5" t="str">
        <f>"20324061027"</f>
        <v>20324061027</v>
      </c>
      <c r="F133" s="10">
        <v>177.04</v>
      </c>
      <c r="G133" s="5"/>
      <c r="H133" s="5"/>
    </row>
    <row r="134" s="1" customFormat="1" spans="1:8">
      <c r="A134" s="5">
        <v>132</v>
      </c>
      <c r="B134" s="8" t="s">
        <v>158</v>
      </c>
      <c r="C134" s="5" t="s">
        <v>173</v>
      </c>
      <c r="D134" s="9" t="s">
        <v>32</v>
      </c>
      <c r="E134" s="5" t="str">
        <f>"20324061112"</f>
        <v>20324061112</v>
      </c>
      <c r="F134" s="10">
        <v>176.56</v>
      </c>
      <c r="G134" s="5"/>
      <c r="H134" s="5"/>
    </row>
    <row r="135" s="1" customFormat="1" spans="1:8">
      <c r="A135" s="5">
        <v>133</v>
      </c>
      <c r="B135" s="8" t="s">
        <v>158</v>
      </c>
      <c r="C135" s="5" t="s">
        <v>174</v>
      </c>
      <c r="D135" s="9" t="s">
        <v>10</v>
      </c>
      <c r="E135" s="5" t="str">
        <f>"20324061011"</f>
        <v>20324061011</v>
      </c>
      <c r="F135" s="10">
        <v>171.86</v>
      </c>
      <c r="G135" s="5"/>
      <c r="H135" s="5"/>
    </row>
    <row r="136" s="1" customFormat="1" spans="1:8">
      <c r="A136" s="5">
        <v>134</v>
      </c>
      <c r="B136" s="8" t="s">
        <v>158</v>
      </c>
      <c r="C136" s="5" t="s">
        <v>175</v>
      </c>
      <c r="D136" s="9" t="s">
        <v>10</v>
      </c>
      <c r="E136" s="5" t="str">
        <f>"20324061029"</f>
        <v>20324061029</v>
      </c>
      <c r="F136" s="10">
        <v>171.15</v>
      </c>
      <c r="G136" s="5"/>
      <c r="H136" s="5"/>
    </row>
    <row r="137" s="1" customFormat="1" spans="1:8">
      <c r="A137" s="5">
        <v>135</v>
      </c>
      <c r="B137" s="8" t="s">
        <v>158</v>
      </c>
      <c r="C137" s="5" t="s">
        <v>176</v>
      </c>
      <c r="D137" s="5" t="s">
        <v>10</v>
      </c>
      <c r="E137" s="5" t="str">
        <f>"20324061008"</f>
        <v>20324061008</v>
      </c>
      <c r="F137" s="10">
        <v>166.19</v>
      </c>
      <c r="G137" s="5"/>
      <c r="H137" s="5"/>
    </row>
    <row r="138" s="1" customFormat="1" spans="1:8">
      <c r="A138" s="5">
        <v>136</v>
      </c>
      <c r="B138" s="8" t="s">
        <v>158</v>
      </c>
      <c r="C138" s="5" t="s">
        <v>177</v>
      </c>
      <c r="D138" s="5" t="s">
        <v>10</v>
      </c>
      <c r="E138" s="5" t="str">
        <f>"20324061103"</f>
        <v>20324061103</v>
      </c>
      <c r="F138" s="10">
        <v>163.9</v>
      </c>
      <c r="G138" s="5"/>
      <c r="H138" s="5"/>
    </row>
    <row r="139" s="1" customFormat="1" spans="1:8">
      <c r="A139" s="5">
        <v>137</v>
      </c>
      <c r="B139" s="8" t="s">
        <v>158</v>
      </c>
      <c r="C139" s="5" t="s">
        <v>178</v>
      </c>
      <c r="D139" s="5" t="s">
        <v>10</v>
      </c>
      <c r="E139" s="5" t="str">
        <f>"20324061028"</f>
        <v>20324061028</v>
      </c>
      <c r="F139" s="10">
        <v>161.64</v>
      </c>
      <c r="G139" s="5"/>
      <c r="H139" s="5"/>
    </row>
    <row r="140" s="1" customFormat="1" spans="1:8">
      <c r="A140" s="5">
        <v>138</v>
      </c>
      <c r="B140" s="8" t="s">
        <v>158</v>
      </c>
      <c r="C140" s="5" t="s">
        <v>179</v>
      </c>
      <c r="D140" s="5" t="s">
        <v>32</v>
      </c>
      <c r="E140" s="5" t="str">
        <f>"20324061007"</f>
        <v>20324061007</v>
      </c>
      <c r="F140" s="10">
        <v>159.04</v>
      </c>
      <c r="G140" s="5"/>
      <c r="H140" s="5"/>
    </row>
    <row r="141" s="1" customFormat="1" spans="1:8">
      <c r="A141" s="5">
        <v>139</v>
      </c>
      <c r="B141" s="8" t="s">
        <v>158</v>
      </c>
      <c r="C141" s="5" t="s">
        <v>180</v>
      </c>
      <c r="D141" s="5" t="s">
        <v>10</v>
      </c>
      <c r="E141" s="5" t="str">
        <f>"20324061004"</f>
        <v>20324061004</v>
      </c>
      <c r="F141" s="10">
        <v>157.68</v>
      </c>
      <c r="G141" s="5"/>
      <c r="H141" s="5"/>
    </row>
    <row r="142" s="1" customFormat="1" spans="1:8">
      <c r="A142" s="5">
        <v>140</v>
      </c>
      <c r="B142" s="8" t="s">
        <v>158</v>
      </c>
      <c r="C142" s="5" t="s">
        <v>181</v>
      </c>
      <c r="D142" s="5" t="s">
        <v>32</v>
      </c>
      <c r="E142" s="5" t="str">
        <f>"20324061013"</f>
        <v>20324061013</v>
      </c>
      <c r="F142" s="10">
        <v>156.51</v>
      </c>
      <c r="G142" s="5"/>
      <c r="H142" s="5"/>
    </row>
    <row r="143" s="1" customFormat="1" spans="1:8">
      <c r="A143" s="5">
        <v>141</v>
      </c>
      <c r="B143" s="8" t="s">
        <v>158</v>
      </c>
      <c r="C143" s="5" t="s">
        <v>182</v>
      </c>
      <c r="D143" s="5" t="s">
        <v>10</v>
      </c>
      <c r="E143" s="5" t="str">
        <f>"20324061122"</f>
        <v>20324061122</v>
      </c>
      <c r="F143" s="10">
        <v>154.9</v>
      </c>
      <c r="G143" s="5"/>
      <c r="H143" s="5"/>
    </row>
    <row r="144" s="1" customFormat="1" spans="1:8">
      <c r="A144" s="5">
        <v>142</v>
      </c>
      <c r="B144" s="8" t="s">
        <v>158</v>
      </c>
      <c r="C144" s="5" t="s">
        <v>183</v>
      </c>
      <c r="D144" s="5" t="s">
        <v>10</v>
      </c>
      <c r="E144" s="5" t="str">
        <f>"20324061016"</f>
        <v>20324061016</v>
      </c>
      <c r="F144" s="10">
        <v>151</v>
      </c>
      <c r="G144" s="5"/>
      <c r="H144" s="5"/>
    </row>
    <row r="145" s="1" customFormat="1" spans="1:8">
      <c r="A145" s="5">
        <v>143</v>
      </c>
      <c r="B145" s="8" t="s">
        <v>158</v>
      </c>
      <c r="C145" s="5" t="s">
        <v>184</v>
      </c>
      <c r="D145" s="5" t="s">
        <v>10</v>
      </c>
      <c r="E145" s="5" t="str">
        <f>"20324061006"</f>
        <v>20324061006</v>
      </c>
      <c r="F145" s="10">
        <v>150.79</v>
      </c>
      <c r="G145" s="5"/>
      <c r="H145" s="5"/>
    </row>
    <row r="146" s="1" customFormat="1" spans="1:8">
      <c r="A146" s="5">
        <v>144</v>
      </c>
      <c r="B146" s="8" t="s">
        <v>158</v>
      </c>
      <c r="C146" s="5" t="s">
        <v>185</v>
      </c>
      <c r="D146" s="5" t="s">
        <v>10</v>
      </c>
      <c r="E146" s="5" t="str">
        <f>"20324060927"</f>
        <v>20324060927</v>
      </c>
      <c r="F146" s="10">
        <v>111.71</v>
      </c>
      <c r="G146" s="5"/>
      <c r="H146" s="5"/>
    </row>
    <row r="147" s="1" customFormat="1" spans="1:8">
      <c r="A147" s="5">
        <v>145</v>
      </c>
      <c r="B147" s="8" t="s">
        <v>186</v>
      </c>
      <c r="C147" s="5" t="s">
        <v>187</v>
      </c>
      <c r="D147" s="9" t="s">
        <v>10</v>
      </c>
      <c r="E147" s="5" t="str">
        <f>"20324030109"</f>
        <v>20324030109</v>
      </c>
      <c r="F147" s="10">
        <v>185.92</v>
      </c>
      <c r="G147" s="5"/>
      <c r="H147" s="5"/>
    </row>
    <row r="148" s="1" customFormat="1" spans="1:8">
      <c r="A148" s="5">
        <v>146</v>
      </c>
      <c r="B148" s="8" t="s">
        <v>186</v>
      </c>
      <c r="C148" s="5" t="s">
        <v>188</v>
      </c>
      <c r="D148" s="9" t="s">
        <v>10</v>
      </c>
      <c r="E148" s="5" t="str">
        <f>"20324030110"</f>
        <v>20324030110</v>
      </c>
      <c r="F148" s="10">
        <v>166.61</v>
      </c>
      <c r="G148" s="5"/>
      <c r="H148" s="5"/>
    </row>
    <row r="149" s="1" customFormat="1" spans="1:8">
      <c r="A149" s="5">
        <v>147</v>
      </c>
      <c r="B149" s="8" t="s">
        <v>186</v>
      </c>
      <c r="C149" s="5" t="s">
        <v>189</v>
      </c>
      <c r="D149" s="9" t="s">
        <v>10</v>
      </c>
      <c r="E149" s="5" t="str">
        <f>"20324030102"</f>
        <v>20324030102</v>
      </c>
      <c r="F149" s="10">
        <v>166.06</v>
      </c>
      <c r="G149" s="5"/>
      <c r="H149" s="5"/>
    </row>
    <row r="150" s="1" customFormat="1" spans="1:8">
      <c r="A150" s="5">
        <v>148</v>
      </c>
      <c r="B150" s="8" t="s">
        <v>190</v>
      </c>
      <c r="C150" s="5" t="s">
        <v>191</v>
      </c>
      <c r="D150" s="9" t="s">
        <v>10</v>
      </c>
      <c r="E150" s="5" t="str">
        <f>"20324050722"</f>
        <v>20324050722</v>
      </c>
      <c r="F150" s="10">
        <v>196.19</v>
      </c>
      <c r="G150" s="5"/>
      <c r="H150" s="5"/>
    </row>
    <row r="151" s="1" customFormat="1" spans="1:8">
      <c r="A151" s="5">
        <v>149</v>
      </c>
      <c r="B151" s="8" t="s">
        <v>190</v>
      </c>
      <c r="C151" s="5" t="s">
        <v>192</v>
      </c>
      <c r="D151" s="9" t="s">
        <v>32</v>
      </c>
      <c r="E151" s="5" t="str">
        <f>"20324050823"</f>
        <v>20324050823</v>
      </c>
      <c r="F151" s="10">
        <v>181.82</v>
      </c>
      <c r="G151" s="5"/>
      <c r="H151" s="5"/>
    </row>
    <row r="152" s="1" customFormat="1" spans="1:8">
      <c r="A152" s="5">
        <v>150</v>
      </c>
      <c r="B152" s="8" t="s">
        <v>190</v>
      </c>
      <c r="C152" s="5" t="s">
        <v>193</v>
      </c>
      <c r="D152" s="9" t="s">
        <v>10</v>
      </c>
      <c r="E152" s="5" t="str">
        <f>"20324051022"</f>
        <v>20324051022</v>
      </c>
      <c r="F152" s="10">
        <v>179.62</v>
      </c>
      <c r="G152" s="5"/>
      <c r="H152" s="5"/>
    </row>
    <row r="153" s="1" customFormat="1" spans="1:8">
      <c r="A153" s="5">
        <v>151</v>
      </c>
      <c r="B153" s="8" t="s">
        <v>190</v>
      </c>
      <c r="C153" s="5" t="s">
        <v>194</v>
      </c>
      <c r="D153" s="9" t="s">
        <v>32</v>
      </c>
      <c r="E153" s="5" t="str">
        <f>"20324050510"</f>
        <v>20324050510</v>
      </c>
      <c r="F153" s="10">
        <v>176.99</v>
      </c>
      <c r="G153" s="5"/>
      <c r="H153" s="5"/>
    </row>
    <row r="154" s="1" customFormat="1" spans="1:8">
      <c r="A154" s="5">
        <v>152</v>
      </c>
      <c r="B154" s="8" t="s">
        <v>190</v>
      </c>
      <c r="C154" s="5" t="s">
        <v>195</v>
      </c>
      <c r="D154" s="9" t="s">
        <v>32</v>
      </c>
      <c r="E154" s="5" t="str">
        <f>"20324050519"</f>
        <v>20324050519</v>
      </c>
      <c r="F154" s="10">
        <v>174.88</v>
      </c>
      <c r="G154" s="5"/>
      <c r="H154" s="5"/>
    </row>
    <row r="155" s="1" customFormat="1" spans="1:8">
      <c r="A155" s="5">
        <v>153</v>
      </c>
      <c r="B155" s="8" t="s">
        <v>190</v>
      </c>
      <c r="C155" s="5" t="s">
        <v>196</v>
      </c>
      <c r="D155" s="9" t="s">
        <v>32</v>
      </c>
      <c r="E155" s="5" t="str">
        <f>"20324050626"</f>
        <v>20324050626</v>
      </c>
      <c r="F155" s="10">
        <v>173.33</v>
      </c>
      <c r="G155" s="5"/>
      <c r="H155" s="5"/>
    </row>
    <row r="156" s="1" customFormat="1" spans="1:8">
      <c r="A156" s="5">
        <v>154</v>
      </c>
      <c r="B156" s="8" t="s">
        <v>197</v>
      </c>
      <c r="C156" s="5" t="s">
        <v>198</v>
      </c>
      <c r="D156" s="9" t="s">
        <v>10</v>
      </c>
      <c r="E156" s="5" t="str">
        <f>"20324010215"</f>
        <v>20324010215</v>
      </c>
      <c r="F156" s="10">
        <v>202.46</v>
      </c>
      <c r="G156" s="5"/>
      <c r="H156" s="5"/>
    </row>
    <row r="157" s="1" customFormat="1" spans="1:8">
      <c r="A157" s="5">
        <v>155</v>
      </c>
      <c r="B157" s="8" t="s">
        <v>197</v>
      </c>
      <c r="C157" s="5" t="s">
        <v>199</v>
      </c>
      <c r="D157" s="9" t="s">
        <v>10</v>
      </c>
      <c r="E157" s="5" t="str">
        <f>"20324010328"</f>
        <v>20324010328</v>
      </c>
      <c r="F157" s="10">
        <v>192.62</v>
      </c>
      <c r="G157" s="5"/>
      <c r="H157" s="5"/>
    </row>
    <row r="158" s="1" customFormat="1" spans="1:8">
      <c r="A158" s="5">
        <v>156</v>
      </c>
      <c r="B158" s="8" t="s">
        <v>197</v>
      </c>
      <c r="C158" s="5" t="s">
        <v>200</v>
      </c>
      <c r="D158" s="9" t="s">
        <v>10</v>
      </c>
      <c r="E158" s="5" t="str">
        <f>"20324010330"</f>
        <v>20324010330</v>
      </c>
      <c r="F158" s="10">
        <v>189.71</v>
      </c>
      <c r="G158" s="5"/>
      <c r="H158" s="5"/>
    </row>
    <row r="159" s="1" customFormat="1" spans="1:8">
      <c r="A159" s="5">
        <v>157</v>
      </c>
      <c r="B159" s="8" t="s">
        <v>197</v>
      </c>
      <c r="C159" s="5" t="s">
        <v>201</v>
      </c>
      <c r="D159" s="9" t="s">
        <v>10</v>
      </c>
      <c r="E159" s="5" t="str">
        <f>"20324010115"</f>
        <v>20324010115</v>
      </c>
      <c r="F159" s="10">
        <v>183.65</v>
      </c>
      <c r="G159" s="5"/>
      <c r="H159" s="5"/>
    </row>
    <row r="160" s="1" customFormat="1" spans="1:8">
      <c r="A160" s="5">
        <v>158</v>
      </c>
      <c r="B160" s="8" t="s">
        <v>197</v>
      </c>
      <c r="C160" s="5" t="s">
        <v>202</v>
      </c>
      <c r="D160" s="9" t="s">
        <v>32</v>
      </c>
      <c r="E160" s="5" t="str">
        <f>"20324010216"</f>
        <v>20324010216</v>
      </c>
      <c r="F160" s="10">
        <v>182.09</v>
      </c>
      <c r="G160" s="5"/>
      <c r="H160" s="5"/>
    </row>
    <row r="161" s="1" customFormat="1" spans="1:8">
      <c r="A161" s="5">
        <v>159</v>
      </c>
      <c r="B161" s="8" t="s">
        <v>197</v>
      </c>
      <c r="C161" s="5" t="s">
        <v>203</v>
      </c>
      <c r="D161" s="5" t="s">
        <v>10</v>
      </c>
      <c r="E161" s="5" t="s">
        <v>204</v>
      </c>
      <c r="F161" s="10">
        <v>180.88</v>
      </c>
      <c r="G161" s="5"/>
      <c r="H161" s="5"/>
    </row>
    <row r="162" s="1" customFormat="1" spans="1:8">
      <c r="A162" s="5">
        <v>160</v>
      </c>
      <c r="B162" s="8" t="s">
        <v>205</v>
      </c>
      <c r="C162" s="5" t="s">
        <v>206</v>
      </c>
      <c r="D162" s="9" t="s">
        <v>10</v>
      </c>
      <c r="E162" s="5" t="str">
        <f>"20324030313"</f>
        <v>20324030313</v>
      </c>
      <c r="F162" s="10">
        <v>177.09</v>
      </c>
      <c r="G162" s="5"/>
      <c r="H162" s="5"/>
    </row>
    <row r="163" s="1" customFormat="1" spans="1:8">
      <c r="A163" s="5">
        <v>161</v>
      </c>
      <c r="B163" s="8" t="s">
        <v>205</v>
      </c>
      <c r="C163" s="5" t="s">
        <v>207</v>
      </c>
      <c r="D163" s="9" t="s">
        <v>10</v>
      </c>
      <c r="E163" s="5" t="str">
        <f>"20324030308"</f>
        <v>20324030308</v>
      </c>
      <c r="F163" s="10">
        <v>174.44</v>
      </c>
      <c r="G163" s="5"/>
      <c r="H163" s="5"/>
    </row>
    <row r="164" s="1" customFormat="1" spans="1:8">
      <c r="A164" s="5">
        <v>162</v>
      </c>
      <c r="B164" s="8" t="s">
        <v>205</v>
      </c>
      <c r="C164" s="5" t="s">
        <v>208</v>
      </c>
      <c r="D164" s="9" t="s">
        <v>10</v>
      </c>
      <c r="E164" s="5" t="str">
        <f>"20324030130"</f>
        <v>20324030130</v>
      </c>
      <c r="F164" s="10">
        <v>171.28</v>
      </c>
      <c r="G164" s="5"/>
      <c r="H164" s="5"/>
    </row>
    <row r="165" s="1" customFormat="1" spans="1:8">
      <c r="A165" s="5">
        <v>163</v>
      </c>
      <c r="B165" s="8" t="s">
        <v>209</v>
      </c>
      <c r="C165" s="5" t="s">
        <v>210</v>
      </c>
      <c r="D165" s="9" t="s">
        <v>32</v>
      </c>
      <c r="E165" s="5" t="str">
        <f>"20324081603"</f>
        <v>20324081603</v>
      </c>
      <c r="F165" s="10">
        <v>205.44</v>
      </c>
      <c r="G165" s="5"/>
      <c r="H165" s="5"/>
    </row>
    <row r="166" s="1" customFormat="1" spans="1:8">
      <c r="A166" s="5">
        <v>164</v>
      </c>
      <c r="B166" s="8" t="s">
        <v>209</v>
      </c>
      <c r="C166" s="5" t="s">
        <v>211</v>
      </c>
      <c r="D166" s="9" t="s">
        <v>32</v>
      </c>
      <c r="E166" s="5" t="str">
        <f>"20324081705"</f>
        <v>20324081705</v>
      </c>
      <c r="F166" s="10">
        <v>200.26</v>
      </c>
      <c r="G166" s="5"/>
      <c r="H166" s="5"/>
    </row>
    <row r="167" s="1" customFormat="1" spans="1:8">
      <c r="A167" s="5">
        <v>165</v>
      </c>
      <c r="B167" s="8" t="s">
        <v>209</v>
      </c>
      <c r="C167" s="5" t="s">
        <v>212</v>
      </c>
      <c r="D167" s="9" t="s">
        <v>32</v>
      </c>
      <c r="E167" s="5" t="str">
        <f>"20324081912"</f>
        <v>20324081912</v>
      </c>
      <c r="F167" s="10">
        <v>197.69</v>
      </c>
      <c r="G167" s="5"/>
      <c r="H167" s="5"/>
    </row>
    <row r="168" s="1" customFormat="1" spans="1:8">
      <c r="A168" s="5">
        <v>166</v>
      </c>
      <c r="B168" s="8" t="s">
        <v>213</v>
      </c>
      <c r="C168" s="5" t="s">
        <v>214</v>
      </c>
      <c r="D168" s="9" t="s">
        <v>10</v>
      </c>
      <c r="E168" s="5" t="str">
        <f>"20324051106"</f>
        <v>20324051106</v>
      </c>
      <c r="F168" s="10">
        <v>190.38</v>
      </c>
      <c r="G168" s="5"/>
      <c r="H168" s="5"/>
    </row>
    <row r="169" s="1" customFormat="1" spans="1:8">
      <c r="A169" s="5">
        <v>167</v>
      </c>
      <c r="B169" s="8" t="s">
        <v>213</v>
      </c>
      <c r="C169" s="5" t="s">
        <v>215</v>
      </c>
      <c r="D169" s="9" t="s">
        <v>32</v>
      </c>
      <c r="E169" s="5" t="str">
        <f>"20324051121"</f>
        <v>20324051121</v>
      </c>
      <c r="F169" s="10">
        <v>171.42</v>
      </c>
      <c r="G169" s="5"/>
      <c r="H169" s="5"/>
    </row>
    <row r="170" s="1" customFormat="1" spans="1:8">
      <c r="A170" s="5">
        <v>168</v>
      </c>
      <c r="B170" s="8" t="s">
        <v>213</v>
      </c>
      <c r="C170" s="5" t="s">
        <v>216</v>
      </c>
      <c r="D170" s="9" t="s">
        <v>32</v>
      </c>
      <c r="E170" s="5" t="str">
        <f>"20324051108"</f>
        <v>20324051108</v>
      </c>
      <c r="F170" s="10">
        <v>169.56</v>
      </c>
      <c r="G170" s="5"/>
      <c r="H170" s="5"/>
    </row>
    <row r="171" s="1" customFormat="1" spans="1:8">
      <c r="A171" s="5">
        <v>169</v>
      </c>
      <c r="B171" s="12" t="s">
        <v>217</v>
      </c>
      <c r="C171" s="5" t="s">
        <v>218</v>
      </c>
      <c r="D171" s="5" t="s">
        <v>10</v>
      </c>
      <c r="E171" s="5" t="s">
        <v>219</v>
      </c>
      <c r="F171" s="10">
        <v>179.73</v>
      </c>
      <c r="G171" s="5"/>
      <c r="H171" s="5"/>
    </row>
    <row r="172" s="1" customFormat="1" spans="1:8">
      <c r="A172" s="5">
        <v>170</v>
      </c>
      <c r="B172" s="12" t="s">
        <v>217</v>
      </c>
      <c r="C172" s="5" t="s">
        <v>220</v>
      </c>
      <c r="D172" s="5" t="s">
        <v>10</v>
      </c>
      <c r="E172" s="5" t="s">
        <v>221</v>
      </c>
      <c r="F172" s="10">
        <v>165.87</v>
      </c>
      <c r="G172" s="5"/>
      <c r="H172" s="5"/>
    </row>
    <row r="173" s="1" customFormat="1" spans="1:8">
      <c r="A173" s="5">
        <v>171</v>
      </c>
      <c r="B173" s="12" t="s">
        <v>217</v>
      </c>
      <c r="C173" s="5" t="s">
        <v>222</v>
      </c>
      <c r="D173" s="5" t="s">
        <v>10</v>
      </c>
      <c r="E173" s="5" t="s">
        <v>223</v>
      </c>
      <c r="F173" s="10">
        <v>165.34</v>
      </c>
      <c r="G173" s="5"/>
      <c r="H173" s="5"/>
    </row>
    <row r="174" s="1" customFormat="1" spans="1:8">
      <c r="A174" s="5">
        <v>172</v>
      </c>
      <c r="B174" s="8" t="s">
        <v>224</v>
      </c>
      <c r="C174" s="5" t="s">
        <v>225</v>
      </c>
      <c r="D174" s="9" t="s">
        <v>10</v>
      </c>
      <c r="E174" s="5" t="str">
        <f>"20324011214"</f>
        <v>20324011214</v>
      </c>
      <c r="F174" s="10">
        <v>203.49</v>
      </c>
      <c r="G174" s="5"/>
      <c r="H174" s="5"/>
    </row>
    <row r="175" s="1" customFormat="1" spans="1:8">
      <c r="A175" s="5">
        <v>173</v>
      </c>
      <c r="B175" s="8" t="s">
        <v>224</v>
      </c>
      <c r="C175" s="5" t="s">
        <v>226</v>
      </c>
      <c r="D175" s="9" t="s">
        <v>10</v>
      </c>
      <c r="E175" s="5" t="str">
        <f>"20324011024"</f>
        <v>20324011024</v>
      </c>
      <c r="F175" s="10">
        <v>199.45</v>
      </c>
      <c r="G175" s="5"/>
      <c r="H175" s="5"/>
    </row>
    <row r="176" s="1" customFormat="1" spans="1:8">
      <c r="A176" s="5">
        <v>174</v>
      </c>
      <c r="B176" s="8" t="s">
        <v>224</v>
      </c>
      <c r="C176" s="5" t="s">
        <v>227</v>
      </c>
      <c r="D176" s="9" t="s">
        <v>10</v>
      </c>
      <c r="E176" s="5" t="str">
        <f>"20324011520"</f>
        <v>20324011520</v>
      </c>
      <c r="F176" s="10">
        <v>199.18</v>
      </c>
      <c r="G176" s="5"/>
      <c r="H176" s="5"/>
    </row>
    <row r="177" s="1" customFormat="1" spans="1:8">
      <c r="A177" s="5">
        <v>175</v>
      </c>
      <c r="B177" s="8" t="s">
        <v>224</v>
      </c>
      <c r="C177" s="5" t="s">
        <v>228</v>
      </c>
      <c r="D177" s="9" t="s">
        <v>10</v>
      </c>
      <c r="E177" s="5" t="str">
        <f>"20324011629"</f>
        <v>20324011629</v>
      </c>
      <c r="F177" s="10">
        <v>196.53</v>
      </c>
      <c r="G177" s="5"/>
      <c r="H177" s="5"/>
    </row>
    <row r="178" s="1" customFormat="1" spans="1:8">
      <c r="A178" s="5">
        <v>176</v>
      </c>
      <c r="B178" s="8" t="s">
        <v>224</v>
      </c>
      <c r="C178" s="5" t="s">
        <v>229</v>
      </c>
      <c r="D178" s="9" t="s">
        <v>32</v>
      </c>
      <c r="E178" s="5" t="str">
        <f>"20324010625"</f>
        <v>20324010625</v>
      </c>
      <c r="F178" s="10">
        <v>192.2</v>
      </c>
      <c r="G178" s="5"/>
      <c r="H178" s="5"/>
    </row>
    <row r="179" s="1" customFormat="1" spans="1:8">
      <c r="A179" s="5">
        <v>177</v>
      </c>
      <c r="B179" s="8" t="s">
        <v>224</v>
      </c>
      <c r="C179" s="5" t="s">
        <v>230</v>
      </c>
      <c r="D179" s="5" t="s">
        <v>10</v>
      </c>
      <c r="E179" s="5" t="str">
        <f>"20324011206"</f>
        <v>20324011206</v>
      </c>
      <c r="F179" s="10">
        <v>190.85</v>
      </c>
      <c r="G179" s="5"/>
      <c r="H179" s="5"/>
    </row>
    <row r="180" s="1" customFormat="1" spans="1:8">
      <c r="A180" s="5">
        <v>178</v>
      </c>
      <c r="B180" s="8" t="s">
        <v>231</v>
      </c>
      <c r="C180" s="5" t="s">
        <v>232</v>
      </c>
      <c r="D180" s="9" t="s">
        <v>10</v>
      </c>
      <c r="E180" s="5" t="str">
        <f>"20324031419"</f>
        <v>20324031419</v>
      </c>
      <c r="F180" s="10">
        <v>181.9</v>
      </c>
      <c r="G180" s="5"/>
      <c r="H180" s="5"/>
    </row>
    <row r="181" s="1" customFormat="1" spans="1:8">
      <c r="A181" s="5">
        <v>179</v>
      </c>
      <c r="B181" s="8" t="s">
        <v>231</v>
      </c>
      <c r="C181" s="5" t="s">
        <v>233</v>
      </c>
      <c r="D181" s="9" t="s">
        <v>32</v>
      </c>
      <c r="E181" s="5" t="str">
        <f>"20324032014"</f>
        <v>20324032014</v>
      </c>
      <c r="F181" s="10">
        <v>176.47</v>
      </c>
      <c r="G181" s="5"/>
      <c r="H181" s="5"/>
    </row>
    <row r="182" s="1" customFormat="1" spans="1:8">
      <c r="A182" s="5">
        <v>180</v>
      </c>
      <c r="B182" s="8" t="s">
        <v>231</v>
      </c>
      <c r="C182" s="5" t="s">
        <v>234</v>
      </c>
      <c r="D182" s="9" t="s">
        <v>10</v>
      </c>
      <c r="E182" s="5" t="str">
        <f>"20324031323"</f>
        <v>20324031323</v>
      </c>
      <c r="F182" s="10">
        <v>174.55</v>
      </c>
      <c r="G182" s="5"/>
      <c r="H182" s="5"/>
    </row>
    <row r="183" s="1" customFormat="1" spans="1:8">
      <c r="A183" s="5">
        <v>181</v>
      </c>
      <c r="B183" s="8" t="s">
        <v>231</v>
      </c>
      <c r="C183" s="5" t="s">
        <v>235</v>
      </c>
      <c r="D183" s="9" t="s">
        <v>10</v>
      </c>
      <c r="E183" s="5" t="str">
        <f>"20324031126"</f>
        <v>20324031126</v>
      </c>
      <c r="F183" s="10">
        <v>174.48</v>
      </c>
      <c r="G183" s="5"/>
      <c r="H183" s="5"/>
    </row>
    <row r="184" s="1" customFormat="1" spans="1:8">
      <c r="A184" s="5">
        <v>182</v>
      </c>
      <c r="B184" s="8" t="s">
        <v>231</v>
      </c>
      <c r="C184" s="5" t="s">
        <v>236</v>
      </c>
      <c r="D184" s="9" t="s">
        <v>10</v>
      </c>
      <c r="E184" s="5" t="str">
        <f>"20324032020"</f>
        <v>20324032020</v>
      </c>
      <c r="F184" s="10">
        <v>173.1</v>
      </c>
      <c r="G184" s="5"/>
      <c r="H184" s="5"/>
    </row>
    <row r="185" s="1" customFormat="1" spans="1:8">
      <c r="A185" s="5">
        <v>183</v>
      </c>
      <c r="B185" s="8" t="s">
        <v>231</v>
      </c>
      <c r="C185" s="5" t="s">
        <v>237</v>
      </c>
      <c r="D185" s="5" t="s">
        <v>32</v>
      </c>
      <c r="E185" s="5" t="str">
        <f>"20324032029"</f>
        <v>20324032029</v>
      </c>
      <c r="F185" s="10">
        <v>172.14</v>
      </c>
      <c r="G185" s="5"/>
      <c r="H185" s="5"/>
    </row>
    <row r="186" s="1" customFormat="1" spans="1:8">
      <c r="A186" s="5">
        <v>184</v>
      </c>
      <c r="B186" s="8" t="s">
        <v>238</v>
      </c>
      <c r="C186" s="5" t="s">
        <v>239</v>
      </c>
      <c r="D186" s="9" t="s">
        <v>10</v>
      </c>
      <c r="E186" s="5" t="str">
        <f>"20324060310"</f>
        <v>20324060310</v>
      </c>
      <c r="F186" s="10">
        <v>228.38</v>
      </c>
      <c r="G186" s="5"/>
      <c r="H186" s="5"/>
    </row>
    <row r="187" s="1" customFormat="1" spans="1:8">
      <c r="A187" s="5">
        <v>185</v>
      </c>
      <c r="B187" s="8" t="s">
        <v>238</v>
      </c>
      <c r="C187" s="5" t="s">
        <v>240</v>
      </c>
      <c r="D187" s="9" t="s">
        <v>10</v>
      </c>
      <c r="E187" s="5" t="str">
        <f>"20324060414"</f>
        <v>20324060414</v>
      </c>
      <c r="F187" s="10">
        <v>214.19</v>
      </c>
      <c r="G187" s="5"/>
      <c r="H187" s="5"/>
    </row>
    <row r="188" s="1" customFormat="1" spans="1:8">
      <c r="A188" s="5">
        <v>186</v>
      </c>
      <c r="B188" s="8" t="s">
        <v>238</v>
      </c>
      <c r="C188" s="5" t="s">
        <v>241</v>
      </c>
      <c r="D188" s="9" t="s">
        <v>32</v>
      </c>
      <c r="E188" s="5" t="str">
        <f>"20324060215"</f>
        <v>20324060215</v>
      </c>
      <c r="F188" s="10">
        <v>207.11</v>
      </c>
      <c r="G188" s="5"/>
      <c r="H188" s="5"/>
    </row>
    <row r="189" s="1" customFormat="1" spans="1:8">
      <c r="A189" s="5">
        <v>187</v>
      </c>
      <c r="B189" s="8" t="s">
        <v>238</v>
      </c>
      <c r="C189" s="5" t="s">
        <v>242</v>
      </c>
      <c r="D189" s="9" t="s">
        <v>32</v>
      </c>
      <c r="E189" s="5" t="str">
        <f>"20324060229"</f>
        <v>20324060229</v>
      </c>
      <c r="F189" s="10">
        <v>201.71</v>
      </c>
      <c r="G189" s="5"/>
      <c r="H189" s="5"/>
    </row>
    <row r="190" s="1" customFormat="1" spans="1:8">
      <c r="A190" s="5">
        <v>188</v>
      </c>
      <c r="B190" s="8" t="s">
        <v>238</v>
      </c>
      <c r="C190" s="5" t="s">
        <v>243</v>
      </c>
      <c r="D190" s="9" t="s">
        <v>10</v>
      </c>
      <c r="E190" s="5" t="str">
        <f>"20324060424"</f>
        <v>20324060424</v>
      </c>
      <c r="F190" s="10">
        <v>201.59</v>
      </c>
      <c r="G190" s="5"/>
      <c r="H190" s="5"/>
    </row>
    <row r="191" s="1" customFormat="1" spans="1:8">
      <c r="A191" s="5">
        <v>189</v>
      </c>
      <c r="B191" s="8" t="s">
        <v>238</v>
      </c>
      <c r="C191" s="5" t="s">
        <v>244</v>
      </c>
      <c r="D191" s="9" t="s">
        <v>32</v>
      </c>
      <c r="E191" s="5" t="str">
        <f>"20324060129"</f>
        <v>20324060129</v>
      </c>
      <c r="F191" s="10">
        <v>198.49</v>
      </c>
      <c r="G191" s="5"/>
      <c r="H191" s="5"/>
    </row>
    <row r="192" s="1" customFormat="1" spans="1:8">
      <c r="A192" s="5">
        <v>190</v>
      </c>
      <c r="B192" s="8" t="s">
        <v>238</v>
      </c>
      <c r="C192" s="5" t="s">
        <v>245</v>
      </c>
      <c r="D192" s="9" t="s">
        <v>10</v>
      </c>
      <c r="E192" s="5" t="str">
        <f>"20324060217"</f>
        <v>20324060217</v>
      </c>
      <c r="F192" s="10">
        <v>197.21</v>
      </c>
      <c r="G192" s="5"/>
      <c r="H192" s="5"/>
    </row>
    <row r="193" s="1" customFormat="1" spans="1:8">
      <c r="A193" s="5">
        <v>191</v>
      </c>
      <c r="B193" s="8" t="s">
        <v>238</v>
      </c>
      <c r="C193" s="5" t="s">
        <v>246</v>
      </c>
      <c r="D193" s="9" t="s">
        <v>10</v>
      </c>
      <c r="E193" s="5" t="str">
        <f>"20324060404"</f>
        <v>20324060404</v>
      </c>
      <c r="F193" s="10">
        <v>194.67</v>
      </c>
      <c r="G193" s="5"/>
      <c r="H193" s="5"/>
    </row>
    <row r="194" s="1" customFormat="1" spans="1:8">
      <c r="A194" s="5">
        <v>192</v>
      </c>
      <c r="B194" s="8" t="s">
        <v>238</v>
      </c>
      <c r="C194" s="5" t="s">
        <v>247</v>
      </c>
      <c r="D194" s="5" t="s">
        <v>32</v>
      </c>
      <c r="E194" s="5" t="str">
        <f>"20324060225"</f>
        <v>20324060225</v>
      </c>
      <c r="F194" s="10">
        <v>191.25</v>
      </c>
      <c r="G194" s="5"/>
      <c r="H194" s="5"/>
    </row>
    <row r="195" s="1" customFormat="1" spans="1:8">
      <c r="A195" s="5">
        <v>193</v>
      </c>
      <c r="B195" s="8" t="s">
        <v>238</v>
      </c>
      <c r="C195" s="5" t="s">
        <v>248</v>
      </c>
      <c r="D195" s="5" t="s">
        <v>10</v>
      </c>
      <c r="E195" s="5" t="str">
        <f>"20324060108"</f>
        <v>20324060108</v>
      </c>
      <c r="F195" s="10">
        <v>189.93</v>
      </c>
      <c r="G195" s="5"/>
      <c r="H195" s="5"/>
    </row>
    <row r="196" s="1" customFormat="1" spans="1:8">
      <c r="A196" s="5">
        <v>194</v>
      </c>
      <c r="B196" s="8" t="s">
        <v>238</v>
      </c>
      <c r="C196" s="5" t="s">
        <v>249</v>
      </c>
      <c r="D196" s="5" t="s">
        <v>32</v>
      </c>
      <c r="E196" s="5" t="str">
        <f>"20324060209"</f>
        <v>20324060209</v>
      </c>
      <c r="F196" s="10">
        <v>189.25</v>
      </c>
      <c r="G196" s="5"/>
      <c r="H196" s="5"/>
    </row>
    <row r="197" s="1" customFormat="1" spans="1:8">
      <c r="A197" s="5">
        <v>195</v>
      </c>
      <c r="B197" s="8" t="s">
        <v>238</v>
      </c>
      <c r="C197" s="5" t="s">
        <v>250</v>
      </c>
      <c r="D197" s="5" t="s">
        <v>10</v>
      </c>
      <c r="E197" s="5" t="str">
        <f>"20324060324"</f>
        <v>20324060324</v>
      </c>
      <c r="F197" s="10">
        <v>188.95</v>
      </c>
      <c r="G197" s="5"/>
      <c r="H197" s="5"/>
    </row>
    <row r="198" s="1" customFormat="1" spans="1:8">
      <c r="A198" s="5">
        <v>196</v>
      </c>
      <c r="B198" s="8" t="s">
        <v>251</v>
      </c>
      <c r="C198" s="5" t="s">
        <v>252</v>
      </c>
      <c r="D198" s="9" t="s">
        <v>10</v>
      </c>
      <c r="E198" s="5" t="str">
        <f>"20324012028"</f>
        <v>20324012028</v>
      </c>
      <c r="F198" s="10">
        <v>201.16</v>
      </c>
      <c r="G198" s="5"/>
      <c r="H198" s="5"/>
    </row>
    <row r="199" s="1" customFormat="1" spans="1:8">
      <c r="A199" s="5">
        <v>197</v>
      </c>
      <c r="B199" s="8" t="s">
        <v>251</v>
      </c>
      <c r="C199" s="5" t="s">
        <v>253</v>
      </c>
      <c r="D199" s="9" t="s">
        <v>10</v>
      </c>
      <c r="E199" s="5" t="str">
        <f>"20324011901"</f>
        <v>20324011901</v>
      </c>
      <c r="F199" s="10">
        <v>200.62</v>
      </c>
      <c r="G199" s="5"/>
      <c r="H199" s="5"/>
    </row>
    <row r="200" s="1" customFormat="1" spans="1:8">
      <c r="A200" s="5">
        <v>198</v>
      </c>
      <c r="B200" s="8" t="s">
        <v>251</v>
      </c>
      <c r="C200" s="5" t="s">
        <v>254</v>
      </c>
      <c r="D200" s="9" t="s">
        <v>10</v>
      </c>
      <c r="E200" s="5" t="str">
        <f>"20324012118"</f>
        <v>20324012118</v>
      </c>
      <c r="F200" s="10">
        <v>199.23</v>
      </c>
      <c r="G200" s="5"/>
      <c r="H200" s="5"/>
    </row>
    <row r="201" s="1" customFormat="1" spans="1:8">
      <c r="A201" s="5">
        <v>199</v>
      </c>
      <c r="B201" s="8" t="s">
        <v>251</v>
      </c>
      <c r="C201" s="5" t="s">
        <v>255</v>
      </c>
      <c r="D201" s="9" t="s">
        <v>10</v>
      </c>
      <c r="E201" s="5" t="str">
        <f>"20324011825"</f>
        <v>20324011825</v>
      </c>
      <c r="F201" s="10">
        <v>196.42</v>
      </c>
      <c r="G201" s="5"/>
      <c r="H201" s="5"/>
    </row>
    <row r="202" s="1" customFormat="1" spans="1:8">
      <c r="A202" s="5">
        <v>200</v>
      </c>
      <c r="B202" s="8" t="s">
        <v>251</v>
      </c>
      <c r="C202" s="5" t="s">
        <v>256</v>
      </c>
      <c r="D202" s="9" t="s">
        <v>10</v>
      </c>
      <c r="E202" s="5" t="str">
        <f>"20324012010"</f>
        <v>20324012010</v>
      </c>
      <c r="F202" s="10">
        <v>191.16</v>
      </c>
      <c r="G202" s="5"/>
      <c r="H202" s="5"/>
    </row>
    <row r="203" s="1" customFormat="1" spans="1:8">
      <c r="A203" s="5">
        <v>201</v>
      </c>
      <c r="B203" s="8" t="s">
        <v>251</v>
      </c>
      <c r="C203" s="5" t="s">
        <v>257</v>
      </c>
      <c r="D203" s="9" t="s">
        <v>10</v>
      </c>
      <c r="E203" s="5" t="str">
        <f>"20324011808"</f>
        <v>20324011808</v>
      </c>
      <c r="F203" s="10">
        <v>189.08</v>
      </c>
      <c r="G203" s="5"/>
      <c r="H203" s="5"/>
    </row>
    <row r="204" s="1" customFormat="1" spans="1:8">
      <c r="A204" s="5">
        <v>202</v>
      </c>
      <c r="B204" s="8" t="s">
        <v>258</v>
      </c>
      <c r="C204" s="5" t="s">
        <v>259</v>
      </c>
      <c r="D204" s="9" t="s">
        <v>32</v>
      </c>
      <c r="E204" s="5" t="str">
        <f>"20324060515"</f>
        <v>20324060515</v>
      </c>
      <c r="F204" s="10">
        <v>210.17</v>
      </c>
      <c r="G204" s="5"/>
      <c r="H204" s="5"/>
    </row>
    <row r="205" s="1" customFormat="1" spans="1:8">
      <c r="A205" s="5">
        <v>203</v>
      </c>
      <c r="B205" s="8" t="s">
        <v>258</v>
      </c>
      <c r="C205" s="5" t="s">
        <v>260</v>
      </c>
      <c r="D205" s="9" t="s">
        <v>10</v>
      </c>
      <c r="E205" s="5" t="str">
        <f>"20324060506"</f>
        <v>20324060506</v>
      </c>
      <c r="F205" s="10">
        <v>184.54</v>
      </c>
      <c r="G205" s="5"/>
      <c r="H205" s="5"/>
    </row>
    <row r="206" s="1" customFormat="1" spans="1:8">
      <c r="A206" s="5">
        <v>204</v>
      </c>
      <c r="B206" s="8" t="s">
        <v>258</v>
      </c>
      <c r="C206" s="5" t="s">
        <v>261</v>
      </c>
      <c r="D206" s="9" t="s">
        <v>10</v>
      </c>
      <c r="E206" s="5" t="str">
        <f>"20324060523"</f>
        <v>20324060523</v>
      </c>
      <c r="F206" s="10">
        <v>180.24</v>
      </c>
      <c r="G206" s="5"/>
      <c r="H206" s="5"/>
    </row>
    <row r="207" s="1" customFormat="1" spans="1:8">
      <c r="A207" s="5">
        <v>205</v>
      </c>
      <c r="B207" s="8" t="s">
        <v>262</v>
      </c>
      <c r="C207" s="5" t="s">
        <v>263</v>
      </c>
      <c r="D207" s="9" t="s">
        <v>10</v>
      </c>
      <c r="E207" s="5" t="str">
        <f>"20324032125"</f>
        <v>20324032125</v>
      </c>
      <c r="F207" s="10">
        <v>181.16</v>
      </c>
      <c r="G207" s="5"/>
      <c r="H207" s="5"/>
    </row>
    <row r="208" s="1" customFormat="1" spans="1:8">
      <c r="A208" s="5">
        <v>206</v>
      </c>
      <c r="B208" s="8" t="s">
        <v>262</v>
      </c>
      <c r="C208" s="5" t="s">
        <v>264</v>
      </c>
      <c r="D208" s="5" t="s">
        <v>10</v>
      </c>
      <c r="E208" s="5" t="s">
        <v>265</v>
      </c>
      <c r="F208" s="10">
        <v>171.38</v>
      </c>
      <c r="G208" s="5"/>
      <c r="H208" s="5"/>
    </row>
    <row r="209" s="1" customFormat="1" spans="1:8">
      <c r="A209" s="5">
        <v>207</v>
      </c>
      <c r="B209" s="8" t="s">
        <v>262</v>
      </c>
      <c r="C209" s="5" t="s">
        <v>266</v>
      </c>
      <c r="D209" s="5" t="s">
        <v>10</v>
      </c>
      <c r="E209" s="5" t="s">
        <v>267</v>
      </c>
      <c r="F209" s="10">
        <v>170.99</v>
      </c>
      <c r="G209" s="5"/>
      <c r="H209" s="5"/>
    </row>
    <row r="210" s="1" customFormat="1" spans="1:8">
      <c r="A210" s="5">
        <v>208</v>
      </c>
      <c r="B210" s="8" t="s">
        <v>268</v>
      </c>
      <c r="C210" s="5" t="s">
        <v>269</v>
      </c>
      <c r="D210" s="9" t="s">
        <v>10</v>
      </c>
      <c r="E210" s="5" t="str">
        <f>"20324032915"</f>
        <v>20324032915</v>
      </c>
      <c r="F210" s="10">
        <v>177.25</v>
      </c>
      <c r="G210" s="5"/>
      <c r="H210" s="5"/>
    </row>
    <row r="211" s="1" customFormat="1" spans="1:8">
      <c r="A211" s="5">
        <v>209</v>
      </c>
      <c r="B211" s="8" t="s">
        <v>268</v>
      </c>
      <c r="C211" s="5" t="s">
        <v>270</v>
      </c>
      <c r="D211" s="9" t="s">
        <v>10</v>
      </c>
      <c r="E211" s="5" t="str">
        <f>"20324032530"</f>
        <v>20324032530</v>
      </c>
      <c r="F211" s="10">
        <v>177</v>
      </c>
      <c r="G211" s="5"/>
      <c r="H211" s="5"/>
    </row>
    <row r="212" s="1" customFormat="1" spans="1:8">
      <c r="A212" s="5">
        <v>210</v>
      </c>
      <c r="B212" s="8" t="s">
        <v>268</v>
      </c>
      <c r="C212" s="5" t="s">
        <v>271</v>
      </c>
      <c r="D212" s="5" t="s">
        <v>10</v>
      </c>
      <c r="E212" s="5" t="str">
        <f>"20324040204"</f>
        <v>20324040204</v>
      </c>
      <c r="F212" s="10">
        <v>165.73</v>
      </c>
      <c r="G212" s="5"/>
      <c r="H212" s="5"/>
    </row>
    <row r="213" s="1" customFormat="1" spans="1:8">
      <c r="A213" s="5">
        <v>211</v>
      </c>
      <c r="B213" s="8" t="s">
        <v>272</v>
      </c>
      <c r="C213" s="5" t="s">
        <v>273</v>
      </c>
      <c r="D213" s="9" t="s">
        <v>10</v>
      </c>
      <c r="E213" s="5" t="str">
        <f>"20324051207"</f>
        <v>20324051207</v>
      </c>
      <c r="F213" s="10">
        <v>205.23</v>
      </c>
      <c r="G213" s="11" t="s">
        <v>274</v>
      </c>
      <c r="H213" s="5"/>
    </row>
    <row r="214" s="1" customFormat="1" spans="1:8">
      <c r="A214" s="5">
        <v>212</v>
      </c>
      <c r="B214" s="8" t="s">
        <v>272</v>
      </c>
      <c r="C214" s="5" t="s">
        <v>275</v>
      </c>
      <c r="D214" s="9" t="s">
        <v>32</v>
      </c>
      <c r="E214" s="5" t="str">
        <f>"20324051129"</f>
        <v>20324051129</v>
      </c>
      <c r="F214" s="10">
        <v>199.69</v>
      </c>
      <c r="G214" s="11"/>
      <c r="H214" s="5"/>
    </row>
    <row r="215" s="1" customFormat="1" spans="1:8">
      <c r="A215" s="5">
        <v>213</v>
      </c>
      <c r="B215" s="8" t="s">
        <v>272</v>
      </c>
      <c r="C215" s="5" t="s">
        <v>276</v>
      </c>
      <c r="D215" s="9" t="s">
        <v>32</v>
      </c>
      <c r="E215" s="5" t="str">
        <f>"20324051218"</f>
        <v>20324051218</v>
      </c>
      <c r="F215" s="10">
        <v>194.47</v>
      </c>
      <c r="G215" s="11"/>
      <c r="H215" s="5"/>
    </row>
    <row r="216" s="1" customFormat="1" spans="1:8">
      <c r="A216" s="5">
        <v>214</v>
      </c>
      <c r="B216" s="8" t="s">
        <v>272</v>
      </c>
      <c r="C216" s="5" t="s">
        <v>277</v>
      </c>
      <c r="D216" s="9" t="s">
        <v>10</v>
      </c>
      <c r="E216" s="5" t="str">
        <f>"20324051209"</f>
        <v>20324051209</v>
      </c>
      <c r="F216" s="10">
        <v>182.15</v>
      </c>
      <c r="G216" s="11"/>
      <c r="H216" s="5"/>
    </row>
    <row r="217" s="1" customFormat="1" spans="1:8">
      <c r="A217" s="5">
        <v>215</v>
      </c>
      <c r="B217" s="8" t="s">
        <v>272</v>
      </c>
      <c r="C217" s="5" t="s">
        <v>278</v>
      </c>
      <c r="D217" s="9" t="s">
        <v>10</v>
      </c>
      <c r="E217" s="5" t="str">
        <f>"20324051221"</f>
        <v>20324051221</v>
      </c>
      <c r="F217" s="10">
        <v>177.83</v>
      </c>
      <c r="G217" s="11"/>
      <c r="H217" s="5"/>
    </row>
    <row r="218" s="1" customFormat="1" spans="1:8">
      <c r="A218" s="5">
        <v>216</v>
      </c>
      <c r="B218" s="8" t="s">
        <v>272</v>
      </c>
      <c r="C218" s="5" t="s">
        <v>279</v>
      </c>
      <c r="D218" s="9" t="s">
        <v>32</v>
      </c>
      <c r="E218" s="5" t="str">
        <f>"20324051222"</f>
        <v>20324051222</v>
      </c>
      <c r="F218" s="10">
        <v>177.78</v>
      </c>
      <c r="G218" s="11"/>
      <c r="H218" s="5"/>
    </row>
    <row r="219" s="1" customFormat="1" spans="1:8">
      <c r="A219" s="5">
        <v>217</v>
      </c>
      <c r="B219" s="8" t="s">
        <v>272</v>
      </c>
      <c r="C219" s="5" t="s">
        <v>280</v>
      </c>
      <c r="D219" s="9" t="s">
        <v>10</v>
      </c>
      <c r="E219" s="5" t="str">
        <f>"20324051210"</f>
        <v>20324051210</v>
      </c>
      <c r="F219" s="10">
        <v>175.44</v>
      </c>
      <c r="G219" s="11"/>
      <c r="H219" s="5"/>
    </row>
    <row r="220" s="1" customFormat="1" spans="1:8">
      <c r="A220" s="5">
        <v>218</v>
      </c>
      <c r="B220" s="8" t="s">
        <v>272</v>
      </c>
      <c r="C220" s="5" t="s">
        <v>281</v>
      </c>
      <c r="D220" s="9" t="s">
        <v>10</v>
      </c>
      <c r="E220" s="5" t="str">
        <f>"20324051217"</f>
        <v>20324051217</v>
      </c>
      <c r="F220" s="10">
        <v>166.14</v>
      </c>
      <c r="G220" s="11"/>
      <c r="H220" s="5"/>
    </row>
    <row r="221" s="1" customFormat="1" spans="1:8">
      <c r="A221" s="5">
        <v>219</v>
      </c>
      <c r="B221" s="8" t="s">
        <v>272</v>
      </c>
      <c r="C221" s="5" t="s">
        <v>282</v>
      </c>
      <c r="D221" s="9" t="s">
        <v>32</v>
      </c>
      <c r="E221" s="5" t="str">
        <f>"20324051208"</f>
        <v>20324051208</v>
      </c>
      <c r="F221" s="10">
        <v>159.79</v>
      </c>
      <c r="G221" s="11"/>
      <c r="H221" s="5"/>
    </row>
    <row r="222" s="1" customFormat="1" spans="1:8">
      <c r="A222" s="5">
        <v>220</v>
      </c>
      <c r="B222" s="8" t="s">
        <v>272</v>
      </c>
      <c r="C222" s="5" t="s">
        <v>283</v>
      </c>
      <c r="D222" s="9" t="s">
        <v>32</v>
      </c>
      <c r="E222" s="5" t="str">
        <f>"20324051223"</f>
        <v>20324051223</v>
      </c>
      <c r="F222" s="10">
        <v>157.84</v>
      </c>
      <c r="G222" s="11"/>
      <c r="H222" s="5"/>
    </row>
    <row r="223" s="1" customFormat="1" spans="1:8">
      <c r="A223" s="5">
        <v>221</v>
      </c>
      <c r="B223" s="8" t="s">
        <v>272</v>
      </c>
      <c r="C223" s="5" t="s">
        <v>284</v>
      </c>
      <c r="D223" s="9" t="s">
        <v>10</v>
      </c>
      <c r="E223" s="5" t="str">
        <f>"20324051130"</f>
        <v>20324051130</v>
      </c>
      <c r="F223" s="10">
        <v>154.18</v>
      </c>
      <c r="G223" s="11"/>
      <c r="H223" s="5"/>
    </row>
    <row r="224" s="1" customFormat="1" spans="1:8">
      <c r="A224" s="5">
        <v>222</v>
      </c>
      <c r="B224" s="8" t="s">
        <v>272</v>
      </c>
      <c r="C224" s="5" t="s">
        <v>285</v>
      </c>
      <c r="D224" s="9" t="s">
        <v>10</v>
      </c>
      <c r="E224" s="5" t="str">
        <f>"20324051202"</f>
        <v>20324051202</v>
      </c>
      <c r="F224" s="10">
        <v>152.28</v>
      </c>
      <c r="G224" s="11"/>
      <c r="H224" s="5"/>
    </row>
    <row r="225" s="1" customFormat="1" ht="54" spans="1:8">
      <c r="A225" s="5">
        <v>223</v>
      </c>
      <c r="B225" s="8" t="s">
        <v>272</v>
      </c>
      <c r="C225" s="5" t="s">
        <v>286</v>
      </c>
      <c r="D225" s="9" t="s">
        <v>10</v>
      </c>
      <c r="E225" s="5" t="str">
        <f>"20324051219"</f>
        <v>20324051219</v>
      </c>
      <c r="F225" s="10">
        <v>145.86</v>
      </c>
      <c r="G225" s="11"/>
      <c r="H225" s="11" t="s">
        <v>50</v>
      </c>
    </row>
    <row r="226" s="1" customFormat="1" ht="54" spans="1:8">
      <c r="A226" s="5">
        <v>224</v>
      </c>
      <c r="B226" s="8" t="s">
        <v>272</v>
      </c>
      <c r="C226" s="5" t="s">
        <v>287</v>
      </c>
      <c r="D226" s="5" t="s">
        <v>32</v>
      </c>
      <c r="E226" s="5" t="str">
        <f>"20324051213"</f>
        <v>20324051213</v>
      </c>
      <c r="F226" s="10">
        <v>112.54</v>
      </c>
      <c r="G226" s="11"/>
      <c r="H226" s="11" t="s">
        <v>50</v>
      </c>
    </row>
    <row r="227" s="1" customFormat="1" spans="1:8">
      <c r="A227" s="5">
        <v>225</v>
      </c>
      <c r="B227" s="8" t="s">
        <v>288</v>
      </c>
      <c r="C227" s="5" t="s">
        <v>289</v>
      </c>
      <c r="D227" s="9" t="s">
        <v>10</v>
      </c>
      <c r="E227" s="5" t="str">
        <f>"20324012409"</f>
        <v>20324012409</v>
      </c>
      <c r="F227" s="10">
        <v>231.19</v>
      </c>
      <c r="G227" s="5"/>
      <c r="H227" s="5"/>
    </row>
    <row r="228" s="1" customFormat="1" spans="1:8">
      <c r="A228" s="5">
        <v>226</v>
      </c>
      <c r="B228" s="8" t="s">
        <v>288</v>
      </c>
      <c r="C228" s="5" t="s">
        <v>290</v>
      </c>
      <c r="D228" s="9" t="s">
        <v>10</v>
      </c>
      <c r="E228" s="5" t="str">
        <f>"20324012508"</f>
        <v>20324012508</v>
      </c>
      <c r="F228" s="10">
        <v>216.19</v>
      </c>
      <c r="G228" s="5"/>
      <c r="H228" s="5"/>
    </row>
    <row r="229" s="1" customFormat="1" spans="1:8">
      <c r="A229" s="5">
        <v>227</v>
      </c>
      <c r="B229" s="8" t="s">
        <v>288</v>
      </c>
      <c r="C229" s="5" t="s">
        <v>291</v>
      </c>
      <c r="D229" s="9" t="s">
        <v>10</v>
      </c>
      <c r="E229" s="5" t="str">
        <f>"20324012411"</f>
        <v>20324012411</v>
      </c>
      <c r="F229" s="10">
        <v>207.52</v>
      </c>
      <c r="G229" s="5"/>
      <c r="H229" s="5"/>
    </row>
    <row r="230" s="1" customFormat="1" spans="1:8">
      <c r="A230" s="5">
        <v>228</v>
      </c>
      <c r="B230" s="8" t="s">
        <v>288</v>
      </c>
      <c r="C230" s="5" t="s">
        <v>292</v>
      </c>
      <c r="D230" s="9" t="s">
        <v>10</v>
      </c>
      <c r="E230" s="5" t="str">
        <f>"20324012623"</f>
        <v>20324012623</v>
      </c>
      <c r="F230" s="10">
        <v>205.67</v>
      </c>
      <c r="G230" s="5"/>
      <c r="H230" s="5"/>
    </row>
    <row r="231" s="1" customFormat="1" spans="1:8">
      <c r="A231" s="5">
        <v>229</v>
      </c>
      <c r="B231" s="8" t="s">
        <v>288</v>
      </c>
      <c r="C231" s="5" t="s">
        <v>293</v>
      </c>
      <c r="D231" s="9" t="s">
        <v>10</v>
      </c>
      <c r="E231" s="5" t="str">
        <f>"20324012126"</f>
        <v>20324012126</v>
      </c>
      <c r="F231" s="10">
        <v>204.71</v>
      </c>
      <c r="G231" s="5"/>
      <c r="H231" s="5"/>
    </row>
    <row r="232" s="1" customFormat="1" spans="1:8">
      <c r="A232" s="5">
        <v>230</v>
      </c>
      <c r="B232" s="8" t="s">
        <v>288</v>
      </c>
      <c r="C232" s="5" t="s">
        <v>294</v>
      </c>
      <c r="D232" s="5" t="s">
        <v>10</v>
      </c>
      <c r="E232" s="5" t="str">
        <f>"20324012502"</f>
        <v>20324012502</v>
      </c>
      <c r="F232" s="10">
        <v>202.01</v>
      </c>
      <c r="G232" s="5"/>
      <c r="H232" s="5"/>
    </row>
    <row r="233" s="1" customFormat="1" ht="54" spans="1:8">
      <c r="A233" s="5">
        <v>231</v>
      </c>
      <c r="B233" s="8" t="s">
        <v>295</v>
      </c>
      <c r="C233" s="5" t="s">
        <v>296</v>
      </c>
      <c r="D233" s="9" t="s">
        <v>10</v>
      </c>
      <c r="E233" s="5" t="str">
        <f>"20324061805"</f>
        <v>20324061805</v>
      </c>
      <c r="F233" s="10">
        <v>200.9</v>
      </c>
      <c r="G233" s="5" t="s">
        <v>49</v>
      </c>
      <c r="H233" s="11" t="s">
        <v>50</v>
      </c>
    </row>
    <row r="234" s="1" customFormat="1" ht="54" spans="1:8">
      <c r="A234" s="5">
        <v>232</v>
      </c>
      <c r="B234" s="8" t="s">
        <v>295</v>
      </c>
      <c r="C234" s="5" t="s">
        <v>297</v>
      </c>
      <c r="D234" s="5" t="s">
        <v>32</v>
      </c>
      <c r="E234" s="5" t="str">
        <f>"20324061804"</f>
        <v>20324061804</v>
      </c>
      <c r="F234" s="10">
        <v>188.16</v>
      </c>
      <c r="G234" s="5"/>
      <c r="H234" s="11" t="s">
        <v>50</v>
      </c>
    </row>
    <row r="235" s="1" customFormat="1" spans="1:8">
      <c r="A235" s="5">
        <v>233</v>
      </c>
      <c r="B235" s="8" t="s">
        <v>298</v>
      </c>
      <c r="C235" s="5" t="s">
        <v>299</v>
      </c>
      <c r="D235" s="9" t="s">
        <v>32</v>
      </c>
      <c r="E235" s="5" t="str">
        <f>"20324051229"</f>
        <v>20324051229</v>
      </c>
      <c r="F235" s="10">
        <v>187.72</v>
      </c>
      <c r="G235" s="5"/>
      <c r="H235" s="5"/>
    </row>
    <row r="236" s="1" customFormat="1" spans="1:8">
      <c r="A236" s="5">
        <v>234</v>
      </c>
      <c r="B236" s="8" t="s">
        <v>298</v>
      </c>
      <c r="C236" s="5" t="s">
        <v>300</v>
      </c>
      <c r="D236" s="9" t="s">
        <v>10</v>
      </c>
      <c r="E236" s="5" t="str">
        <f>"20324051301"</f>
        <v>20324051301</v>
      </c>
      <c r="F236" s="10">
        <v>184.07</v>
      </c>
      <c r="G236" s="5"/>
      <c r="H236" s="5"/>
    </row>
    <row r="237" s="1" customFormat="1" spans="1:8">
      <c r="A237" s="5">
        <v>235</v>
      </c>
      <c r="B237" s="8" t="s">
        <v>298</v>
      </c>
      <c r="C237" s="5" t="s">
        <v>301</v>
      </c>
      <c r="D237" s="9" t="s">
        <v>10</v>
      </c>
      <c r="E237" s="5" t="str">
        <f>"20324051302"</f>
        <v>20324051302</v>
      </c>
      <c r="F237" s="10">
        <v>180.82</v>
      </c>
      <c r="G237" s="5"/>
      <c r="H237" s="5"/>
    </row>
    <row r="238" s="1" customFormat="1" ht="54" spans="1:8">
      <c r="A238" s="5">
        <v>236</v>
      </c>
      <c r="B238" s="8" t="s">
        <v>302</v>
      </c>
      <c r="C238" s="5" t="s">
        <v>303</v>
      </c>
      <c r="D238" s="9" t="s">
        <v>10</v>
      </c>
      <c r="E238" s="5" t="str">
        <f>"20324051309"</f>
        <v>20324051309</v>
      </c>
      <c r="F238" s="10">
        <v>161.38</v>
      </c>
      <c r="G238" s="5" t="s">
        <v>49</v>
      </c>
      <c r="H238" s="11" t="s">
        <v>50</v>
      </c>
    </row>
    <row r="239" s="1" customFormat="1" ht="54" spans="1:8">
      <c r="A239" s="5">
        <v>237</v>
      </c>
      <c r="B239" s="8" t="s">
        <v>304</v>
      </c>
      <c r="C239" s="5" t="s">
        <v>305</v>
      </c>
      <c r="D239" s="9" t="s">
        <v>32</v>
      </c>
      <c r="E239" s="5" t="str">
        <f>"20324081928"</f>
        <v>20324081928</v>
      </c>
      <c r="F239" s="10">
        <v>167.17</v>
      </c>
      <c r="G239" s="5" t="s">
        <v>49</v>
      </c>
      <c r="H239" s="11" t="s">
        <v>50</v>
      </c>
    </row>
    <row r="240" s="1" customFormat="1" ht="54" spans="1:8">
      <c r="A240" s="5">
        <v>238</v>
      </c>
      <c r="B240" s="8" t="s">
        <v>304</v>
      </c>
      <c r="C240" s="5" t="s">
        <v>306</v>
      </c>
      <c r="D240" s="9" t="s">
        <v>10</v>
      </c>
      <c r="E240" s="5" t="str">
        <f>"20324081930"</f>
        <v>20324081930</v>
      </c>
      <c r="F240" s="10">
        <v>166</v>
      </c>
      <c r="G240" s="5"/>
      <c r="H240" s="11" t="s">
        <v>50</v>
      </c>
    </row>
    <row r="241" s="1" customFormat="1" spans="1:8">
      <c r="A241" s="5">
        <v>239</v>
      </c>
      <c r="B241" s="8" t="s">
        <v>307</v>
      </c>
      <c r="C241" s="5" t="s">
        <v>308</v>
      </c>
      <c r="D241" s="9" t="s">
        <v>10</v>
      </c>
      <c r="E241" s="5" t="str">
        <f>"20324060530"</f>
        <v>20324060530</v>
      </c>
      <c r="F241" s="10">
        <v>181.43</v>
      </c>
      <c r="G241" s="5"/>
      <c r="H241" s="5"/>
    </row>
    <row r="242" s="1" customFormat="1" spans="1:8">
      <c r="A242" s="5">
        <v>240</v>
      </c>
      <c r="B242" s="8" t="s">
        <v>307</v>
      </c>
      <c r="C242" s="5" t="s">
        <v>309</v>
      </c>
      <c r="D242" s="9" t="s">
        <v>10</v>
      </c>
      <c r="E242" s="5" t="str">
        <f>"20324060602"</f>
        <v>20324060602</v>
      </c>
      <c r="F242" s="10">
        <v>177.89</v>
      </c>
      <c r="G242" s="5"/>
      <c r="H242" s="5"/>
    </row>
    <row r="243" s="1" customFormat="1" spans="1:8">
      <c r="A243" s="5">
        <v>241</v>
      </c>
      <c r="B243" s="8" t="s">
        <v>307</v>
      </c>
      <c r="C243" s="5" t="s">
        <v>310</v>
      </c>
      <c r="D243" s="9" t="s">
        <v>32</v>
      </c>
      <c r="E243" s="5" t="str">
        <f>"20324060601"</f>
        <v>20324060601</v>
      </c>
      <c r="F243" s="10">
        <v>176.61</v>
      </c>
      <c r="G243" s="5"/>
      <c r="H243" s="5"/>
    </row>
    <row r="244" s="1" customFormat="1" spans="1:8">
      <c r="A244" s="5">
        <v>242</v>
      </c>
      <c r="B244" s="8" t="s">
        <v>311</v>
      </c>
      <c r="C244" s="5" t="s">
        <v>233</v>
      </c>
      <c r="D244" s="9" t="s">
        <v>10</v>
      </c>
      <c r="E244" s="5" t="str">
        <f>"20324082615"</f>
        <v>20324082615</v>
      </c>
      <c r="F244" s="10">
        <v>212.39</v>
      </c>
      <c r="G244" s="5"/>
      <c r="H244" s="5"/>
    </row>
    <row r="245" s="1" customFormat="1" spans="1:8">
      <c r="A245" s="5">
        <v>243</v>
      </c>
      <c r="B245" s="8" t="s">
        <v>311</v>
      </c>
      <c r="C245" s="5" t="s">
        <v>312</v>
      </c>
      <c r="D245" s="9" t="s">
        <v>10</v>
      </c>
      <c r="E245" s="5" t="str">
        <f>"20324082323"</f>
        <v>20324082323</v>
      </c>
      <c r="F245" s="10">
        <v>211.88</v>
      </c>
      <c r="G245" s="5"/>
      <c r="H245" s="5"/>
    </row>
    <row r="246" s="1" customFormat="1" spans="1:8">
      <c r="A246" s="5">
        <v>244</v>
      </c>
      <c r="B246" s="8" t="s">
        <v>311</v>
      </c>
      <c r="C246" s="5" t="s">
        <v>313</v>
      </c>
      <c r="D246" s="9" t="s">
        <v>10</v>
      </c>
      <c r="E246" s="5" t="str">
        <f>"20324082226"</f>
        <v>20324082226</v>
      </c>
      <c r="F246" s="10">
        <v>210.52</v>
      </c>
      <c r="G246" s="5"/>
      <c r="H246" s="5"/>
    </row>
    <row r="247" s="1" customFormat="1" spans="1:8">
      <c r="A247" s="5">
        <v>245</v>
      </c>
      <c r="B247" s="8" t="s">
        <v>311</v>
      </c>
      <c r="C247" s="5" t="s">
        <v>314</v>
      </c>
      <c r="D247" s="9" t="s">
        <v>10</v>
      </c>
      <c r="E247" s="5" t="str">
        <f>"20324082429"</f>
        <v>20324082429</v>
      </c>
      <c r="F247" s="10">
        <v>209.98</v>
      </c>
      <c r="G247" s="5"/>
      <c r="H247" s="5"/>
    </row>
    <row r="248" s="1" customFormat="1" spans="1:8">
      <c r="A248" s="5">
        <v>246</v>
      </c>
      <c r="B248" s="8" t="s">
        <v>311</v>
      </c>
      <c r="C248" s="5" t="s">
        <v>315</v>
      </c>
      <c r="D248" s="9" t="s">
        <v>10</v>
      </c>
      <c r="E248" s="5" t="str">
        <f>"20324082029"</f>
        <v>20324082029</v>
      </c>
      <c r="F248" s="10">
        <v>208.68</v>
      </c>
      <c r="G248" s="5"/>
      <c r="H248" s="5"/>
    </row>
    <row r="249" s="1" customFormat="1" spans="1:8">
      <c r="A249" s="5">
        <v>247</v>
      </c>
      <c r="B249" s="8" t="s">
        <v>311</v>
      </c>
      <c r="C249" s="5" t="s">
        <v>316</v>
      </c>
      <c r="D249" s="9" t="s">
        <v>10</v>
      </c>
      <c r="E249" s="5" t="str">
        <f>"20324082022"</f>
        <v>20324082022</v>
      </c>
      <c r="F249" s="10">
        <v>206.76</v>
      </c>
      <c r="G249" s="5"/>
      <c r="H249" s="5"/>
    </row>
    <row r="250" s="1" customFormat="1" spans="1:8">
      <c r="A250" s="5">
        <v>248</v>
      </c>
      <c r="B250" s="8" t="s">
        <v>317</v>
      </c>
      <c r="C250" s="5" t="s">
        <v>318</v>
      </c>
      <c r="D250" s="9" t="s">
        <v>10</v>
      </c>
      <c r="E250" s="5" t="str">
        <f>"20324013003"</f>
        <v>20324013003</v>
      </c>
      <c r="F250" s="10">
        <v>204.46</v>
      </c>
      <c r="G250" s="5"/>
      <c r="H250" s="5"/>
    </row>
    <row r="251" s="1" customFormat="1" spans="1:8">
      <c r="A251" s="5">
        <v>249</v>
      </c>
      <c r="B251" s="8" t="s">
        <v>317</v>
      </c>
      <c r="C251" s="5" t="s">
        <v>319</v>
      </c>
      <c r="D251" s="9" t="s">
        <v>10</v>
      </c>
      <c r="E251" s="5" t="str">
        <f>"20324013610"</f>
        <v>20324013610</v>
      </c>
      <c r="F251" s="10">
        <v>203.03</v>
      </c>
      <c r="G251" s="5"/>
      <c r="H251" s="5"/>
    </row>
    <row r="252" s="1" customFormat="1" spans="1:8">
      <c r="A252" s="5">
        <v>250</v>
      </c>
      <c r="B252" s="8" t="s">
        <v>317</v>
      </c>
      <c r="C252" s="5" t="s">
        <v>320</v>
      </c>
      <c r="D252" s="9" t="s">
        <v>10</v>
      </c>
      <c r="E252" s="5" t="str">
        <f>"20324014127"</f>
        <v>20324014127</v>
      </c>
      <c r="F252" s="10">
        <v>199.54</v>
      </c>
      <c r="G252" s="5"/>
      <c r="H252" s="5"/>
    </row>
    <row r="253" s="1" customFormat="1" spans="1:8">
      <c r="A253" s="5">
        <v>251</v>
      </c>
      <c r="B253" s="8" t="s">
        <v>317</v>
      </c>
      <c r="C253" s="5" t="s">
        <v>321</v>
      </c>
      <c r="D253" s="9" t="s">
        <v>32</v>
      </c>
      <c r="E253" s="5" t="str">
        <f>"20324013714"</f>
        <v>20324013714</v>
      </c>
      <c r="F253" s="10">
        <v>196.47</v>
      </c>
      <c r="G253" s="5"/>
      <c r="H253" s="5"/>
    </row>
    <row r="254" s="1" customFormat="1" spans="1:8">
      <c r="A254" s="5">
        <v>252</v>
      </c>
      <c r="B254" s="8" t="s">
        <v>317</v>
      </c>
      <c r="C254" s="5" t="s">
        <v>322</v>
      </c>
      <c r="D254" s="9" t="s">
        <v>10</v>
      </c>
      <c r="E254" s="5" t="str">
        <f>"20324013217"</f>
        <v>20324013217</v>
      </c>
      <c r="F254" s="10">
        <v>195.92</v>
      </c>
      <c r="G254" s="5"/>
      <c r="H254" s="5"/>
    </row>
    <row r="255" s="1" customFormat="1" spans="1:8">
      <c r="A255" s="5">
        <v>253</v>
      </c>
      <c r="B255" s="8" t="s">
        <v>317</v>
      </c>
      <c r="C255" s="5" t="s">
        <v>323</v>
      </c>
      <c r="D255" s="5" t="s">
        <v>10</v>
      </c>
      <c r="E255" s="5" t="str">
        <f>"20324012910"</f>
        <v>20324012910</v>
      </c>
      <c r="F255" s="10">
        <v>195.91</v>
      </c>
      <c r="G255" s="5"/>
      <c r="H255" s="5"/>
    </row>
    <row r="256" s="1" customFormat="1" spans="1:8">
      <c r="A256" s="5">
        <v>254</v>
      </c>
      <c r="B256" s="8" t="s">
        <v>324</v>
      </c>
      <c r="C256" s="5" t="s">
        <v>325</v>
      </c>
      <c r="D256" s="9" t="s">
        <v>10</v>
      </c>
      <c r="E256" s="5" t="str">
        <f>"20324061916"</f>
        <v>20324061916</v>
      </c>
      <c r="F256" s="10">
        <v>219.3</v>
      </c>
      <c r="G256" s="5"/>
      <c r="H256" s="5"/>
    </row>
    <row r="257" s="1" customFormat="1" spans="1:8">
      <c r="A257" s="5">
        <v>255</v>
      </c>
      <c r="B257" s="8" t="s">
        <v>324</v>
      </c>
      <c r="C257" s="5" t="s">
        <v>326</v>
      </c>
      <c r="D257" s="9" t="s">
        <v>32</v>
      </c>
      <c r="E257" s="5" t="str">
        <f>"20324061816"</f>
        <v>20324061816</v>
      </c>
      <c r="F257" s="10">
        <v>215.92</v>
      </c>
      <c r="G257" s="5"/>
      <c r="H257" s="5"/>
    </row>
    <row r="258" s="1" customFormat="1" spans="1:8">
      <c r="A258" s="5">
        <v>256</v>
      </c>
      <c r="B258" s="8" t="s">
        <v>324</v>
      </c>
      <c r="C258" s="5" t="s">
        <v>327</v>
      </c>
      <c r="D258" s="9" t="s">
        <v>10</v>
      </c>
      <c r="E258" s="5" t="str">
        <f>"20324062309"</f>
        <v>20324062309</v>
      </c>
      <c r="F258" s="10">
        <v>209.68</v>
      </c>
      <c r="G258" s="5"/>
      <c r="H258" s="5"/>
    </row>
    <row r="259" s="1" customFormat="1" spans="1:8">
      <c r="A259" s="5">
        <v>257</v>
      </c>
      <c r="B259" s="8" t="s">
        <v>328</v>
      </c>
      <c r="C259" s="5" t="s">
        <v>329</v>
      </c>
      <c r="D259" s="9" t="s">
        <v>10</v>
      </c>
      <c r="E259" s="5" t="str">
        <f>"20324040504"</f>
        <v>20324040504</v>
      </c>
      <c r="F259" s="10">
        <v>197.59</v>
      </c>
      <c r="G259" s="5"/>
      <c r="H259" s="5"/>
    </row>
    <row r="260" s="1" customFormat="1" spans="1:8">
      <c r="A260" s="5">
        <v>258</v>
      </c>
      <c r="B260" s="8" t="s">
        <v>328</v>
      </c>
      <c r="C260" s="5" t="s">
        <v>330</v>
      </c>
      <c r="D260" s="9" t="s">
        <v>10</v>
      </c>
      <c r="E260" s="5" t="str">
        <f>"20324040230"</f>
        <v>20324040230</v>
      </c>
      <c r="F260" s="10">
        <v>193.42</v>
      </c>
      <c r="G260" s="5"/>
      <c r="H260" s="5"/>
    </row>
    <row r="261" s="1" customFormat="1" spans="1:8">
      <c r="A261" s="5">
        <v>259</v>
      </c>
      <c r="B261" s="8" t="s">
        <v>328</v>
      </c>
      <c r="C261" s="5" t="s">
        <v>331</v>
      </c>
      <c r="D261" s="9" t="s">
        <v>10</v>
      </c>
      <c r="E261" s="5" t="str">
        <f>"20324040414"</f>
        <v>20324040414</v>
      </c>
      <c r="F261" s="10">
        <v>193.09</v>
      </c>
      <c r="G261" s="5"/>
      <c r="H261" s="5"/>
    </row>
    <row r="262" s="1" customFormat="1" spans="1:8">
      <c r="A262" s="5">
        <v>260</v>
      </c>
      <c r="B262" s="8" t="s">
        <v>332</v>
      </c>
      <c r="C262" s="5" t="s">
        <v>333</v>
      </c>
      <c r="D262" s="9" t="s">
        <v>10</v>
      </c>
      <c r="E262" s="5" t="str">
        <f>"20324014802"</f>
        <v>20324014802</v>
      </c>
      <c r="F262" s="10">
        <v>215.61</v>
      </c>
      <c r="G262" s="5"/>
      <c r="H262" s="5"/>
    </row>
    <row r="263" s="1" customFormat="1" spans="1:8">
      <c r="A263" s="5">
        <v>261</v>
      </c>
      <c r="B263" s="8" t="s">
        <v>332</v>
      </c>
      <c r="C263" s="5" t="s">
        <v>334</v>
      </c>
      <c r="D263" s="5" t="s">
        <v>10</v>
      </c>
      <c r="E263" s="5" t="s">
        <v>335</v>
      </c>
      <c r="F263" s="10">
        <v>197.93</v>
      </c>
      <c r="G263" s="5"/>
      <c r="H263" s="5"/>
    </row>
    <row r="264" s="1" customFormat="1" spans="1:8">
      <c r="A264" s="5">
        <v>262</v>
      </c>
      <c r="B264" s="8" t="s">
        <v>332</v>
      </c>
      <c r="C264" s="5" t="s">
        <v>336</v>
      </c>
      <c r="D264" s="5" t="s">
        <v>10</v>
      </c>
      <c r="E264" s="5" t="s">
        <v>337</v>
      </c>
      <c r="F264" s="10">
        <v>188.92</v>
      </c>
      <c r="G264" s="5"/>
      <c r="H264" s="5"/>
    </row>
    <row r="265" s="1" customFormat="1" spans="1:8">
      <c r="A265" s="5">
        <v>263</v>
      </c>
      <c r="B265" s="8" t="s">
        <v>338</v>
      </c>
      <c r="C265" s="5" t="s">
        <v>339</v>
      </c>
      <c r="D265" s="9" t="s">
        <v>10</v>
      </c>
      <c r="E265" s="5" t="str">
        <f>"20324062706"</f>
        <v>20324062706</v>
      </c>
      <c r="F265" s="10">
        <v>209.46</v>
      </c>
      <c r="G265" s="5"/>
      <c r="H265" s="5"/>
    </row>
    <row r="266" s="1" customFormat="1" spans="1:8">
      <c r="A266" s="5">
        <v>264</v>
      </c>
      <c r="B266" s="8" t="s">
        <v>338</v>
      </c>
      <c r="C266" s="5" t="s">
        <v>340</v>
      </c>
      <c r="D266" s="9" t="s">
        <v>10</v>
      </c>
      <c r="E266" s="5" t="str">
        <f>"20324062822"</f>
        <v>20324062822</v>
      </c>
      <c r="F266" s="10">
        <v>207.87</v>
      </c>
      <c r="G266" s="5"/>
      <c r="H266" s="5"/>
    </row>
    <row r="267" s="1" customFormat="1" spans="1:8">
      <c r="A267" s="5">
        <v>265</v>
      </c>
      <c r="B267" s="8" t="s">
        <v>338</v>
      </c>
      <c r="C267" s="5" t="s">
        <v>341</v>
      </c>
      <c r="D267" s="9" t="s">
        <v>10</v>
      </c>
      <c r="E267" s="5" t="str">
        <f>"20324062912"</f>
        <v>20324062912</v>
      </c>
      <c r="F267" s="10">
        <v>207.43</v>
      </c>
      <c r="G267" s="5"/>
      <c r="H267" s="5"/>
    </row>
    <row r="268" s="1" customFormat="1" spans="1:8">
      <c r="A268" s="5">
        <v>266</v>
      </c>
      <c r="B268" s="8" t="s">
        <v>342</v>
      </c>
      <c r="C268" s="5" t="s">
        <v>343</v>
      </c>
      <c r="D268" s="9" t="s">
        <v>10</v>
      </c>
      <c r="E268" s="5" t="str">
        <f>"20324040830"</f>
        <v>20324040830</v>
      </c>
      <c r="F268" s="10">
        <v>185.05</v>
      </c>
      <c r="G268" s="5"/>
      <c r="H268" s="5"/>
    </row>
    <row r="269" s="1" customFormat="1" spans="1:8">
      <c r="A269" s="5">
        <v>267</v>
      </c>
      <c r="B269" s="8" t="s">
        <v>342</v>
      </c>
      <c r="C269" s="5" t="s">
        <v>344</v>
      </c>
      <c r="D269" s="9" t="s">
        <v>32</v>
      </c>
      <c r="E269" s="5" t="str">
        <f>"20324041120"</f>
        <v>20324041120</v>
      </c>
      <c r="F269" s="10">
        <v>178.55</v>
      </c>
      <c r="G269" s="5"/>
      <c r="H269" s="5"/>
    </row>
    <row r="270" s="1" customFormat="1" spans="1:8">
      <c r="A270" s="5">
        <v>268</v>
      </c>
      <c r="B270" s="8" t="s">
        <v>342</v>
      </c>
      <c r="C270" s="5" t="s">
        <v>345</v>
      </c>
      <c r="D270" s="9" t="s">
        <v>10</v>
      </c>
      <c r="E270" s="5" t="str">
        <f>"20324040806"</f>
        <v>20324040806</v>
      </c>
      <c r="F270" s="10">
        <v>175.23</v>
      </c>
      <c r="G270" s="5"/>
      <c r="H270" s="5"/>
    </row>
    <row r="271" s="1" customFormat="1" spans="1:8">
      <c r="A271" s="5">
        <v>269</v>
      </c>
      <c r="B271" s="8" t="s">
        <v>346</v>
      </c>
      <c r="C271" s="5" t="s">
        <v>347</v>
      </c>
      <c r="D271" s="9" t="s">
        <v>32</v>
      </c>
      <c r="E271" s="5" t="str">
        <f>"20324083125"</f>
        <v>20324083125</v>
      </c>
      <c r="F271" s="10">
        <v>208.5</v>
      </c>
      <c r="G271" s="5"/>
      <c r="H271" s="5"/>
    </row>
    <row r="272" s="1" customFormat="1" spans="1:8">
      <c r="A272" s="5">
        <v>270</v>
      </c>
      <c r="B272" s="8" t="s">
        <v>346</v>
      </c>
      <c r="C272" s="5" t="s">
        <v>348</v>
      </c>
      <c r="D272" s="9" t="s">
        <v>10</v>
      </c>
      <c r="E272" s="5" t="str">
        <f>"20324083201"</f>
        <v>20324083201</v>
      </c>
      <c r="F272" s="10">
        <v>201.22</v>
      </c>
      <c r="G272" s="5"/>
      <c r="H272" s="5"/>
    </row>
    <row r="273" s="1" customFormat="1" spans="1:8">
      <c r="A273" s="5">
        <v>271</v>
      </c>
      <c r="B273" s="8" t="s">
        <v>346</v>
      </c>
      <c r="C273" s="5" t="s">
        <v>349</v>
      </c>
      <c r="D273" s="9" t="s">
        <v>32</v>
      </c>
      <c r="E273" s="5" t="str">
        <f>"20324083113"</f>
        <v>20324083113</v>
      </c>
      <c r="F273" s="10">
        <v>197.39</v>
      </c>
      <c r="G273" s="5"/>
      <c r="H273" s="5"/>
    </row>
    <row r="274" s="1" customFormat="1" spans="1:8">
      <c r="A274" s="5">
        <v>272</v>
      </c>
      <c r="B274" s="8" t="s">
        <v>350</v>
      </c>
      <c r="C274" s="5" t="s">
        <v>351</v>
      </c>
      <c r="D274" s="9" t="s">
        <v>10</v>
      </c>
      <c r="E274" s="5" t="str">
        <f>"20324051312"</f>
        <v>20324051312</v>
      </c>
      <c r="F274" s="10">
        <v>183.22</v>
      </c>
      <c r="G274" s="5"/>
      <c r="H274" s="5"/>
    </row>
    <row r="275" s="1" customFormat="1" spans="1:8">
      <c r="A275" s="5">
        <v>273</v>
      </c>
      <c r="B275" s="8" t="s">
        <v>350</v>
      </c>
      <c r="C275" s="5" t="s">
        <v>352</v>
      </c>
      <c r="D275" s="9" t="s">
        <v>10</v>
      </c>
      <c r="E275" s="5" t="str">
        <f>"20324051320"</f>
        <v>20324051320</v>
      </c>
      <c r="F275" s="10">
        <v>168.71</v>
      </c>
      <c r="G275" s="5"/>
      <c r="H275" s="5"/>
    </row>
    <row r="276" s="1" customFormat="1" spans="1:8">
      <c r="A276" s="5">
        <v>274</v>
      </c>
      <c r="B276" s="8" t="s">
        <v>350</v>
      </c>
      <c r="C276" s="5" t="s">
        <v>353</v>
      </c>
      <c r="D276" s="5" t="s">
        <v>32</v>
      </c>
      <c r="E276" s="5" t="s">
        <v>354</v>
      </c>
      <c r="F276" s="10">
        <v>163.02</v>
      </c>
      <c r="G276" s="5"/>
      <c r="H276" s="5"/>
    </row>
    <row r="277" s="1" customFormat="1" spans="1:8">
      <c r="A277" s="5">
        <v>275</v>
      </c>
      <c r="B277" s="8" t="s">
        <v>355</v>
      </c>
      <c r="C277" s="5" t="s">
        <v>356</v>
      </c>
      <c r="D277" s="9" t="s">
        <v>32</v>
      </c>
      <c r="E277" s="5" t="str">
        <f>"20324051506"</f>
        <v>20324051506</v>
      </c>
      <c r="F277" s="10">
        <v>190.28</v>
      </c>
      <c r="G277" s="5"/>
      <c r="H277" s="5"/>
    </row>
    <row r="278" s="1" customFormat="1" spans="1:8">
      <c r="A278" s="5">
        <v>276</v>
      </c>
      <c r="B278" s="8" t="s">
        <v>355</v>
      </c>
      <c r="C278" s="5" t="s">
        <v>357</v>
      </c>
      <c r="D278" s="9" t="s">
        <v>32</v>
      </c>
      <c r="E278" s="5" t="str">
        <f>"20324051521"</f>
        <v>20324051521</v>
      </c>
      <c r="F278" s="10">
        <v>186.77</v>
      </c>
      <c r="G278" s="5"/>
      <c r="H278" s="5"/>
    </row>
    <row r="279" s="1" customFormat="1" spans="1:8">
      <c r="A279" s="5">
        <v>277</v>
      </c>
      <c r="B279" s="8" t="s">
        <v>355</v>
      </c>
      <c r="C279" s="5" t="s">
        <v>358</v>
      </c>
      <c r="D279" s="5" t="s">
        <v>32</v>
      </c>
      <c r="E279" s="5" t="str">
        <f>"20324051617"</f>
        <v>20324051617</v>
      </c>
      <c r="F279" s="10">
        <v>182.3</v>
      </c>
      <c r="G279" s="5"/>
      <c r="H279" s="5"/>
    </row>
    <row r="280" s="1" customFormat="1" spans="1:8">
      <c r="A280" s="5">
        <v>278</v>
      </c>
      <c r="B280" s="8" t="s">
        <v>359</v>
      </c>
      <c r="C280" s="5" t="s">
        <v>360</v>
      </c>
      <c r="D280" s="9" t="s">
        <v>10</v>
      </c>
      <c r="E280" s="5" t="str">
        <f>"20324041510"</f>
        <v>20324041510</v>
      </c>
      <c r="F280" s="10">
        <v>173.6</v>
      </c>
      <c r="G280" s="5"/>
      <c r="H280" s="5"/>
    </row>
    <row r="281" s="1" customFormat="1" spans="1:8">
      <c r="A281" s="5">
        <v>279</v>
      </c>
      <c r="B281" s="8" t="s">
        <v>359</v>
      </c>
      <c r="C281" s="5" t="s">
        <v>361</v>
      </c>
      <c r="D281" s="9" t="s">
        <v>32</v>
      </c>
      <c r="E281" s="5" t="str">
        <f>"20324041726"</f>
        <v>20324041726</v>
      </c>
      <c r="F281" s="10">
        <v>172.33</v>
      </c>
      <c r="G281" s="5"/>
      <c r="H281" s="5"/>
    </row>
    <row r="282" s="1" customFormat="1" spans="1:8">
      <c r="A282" s="5">
        <v>280</v>
      </c>
      <c r="B282" s="8" t="s">
        <v>359</v>
      </c>
      <c r="C282" s="5" t="s">
        <v>362</v>
      </c>
      <c r="D282" s="5" t="s">
        <v>32</v>
      </c>
      <c r="E282" s="5" t="str">
        <f>"20324041615"</f>
        <v>20324041615</v>
      </c>
      <c r="F282" s="10">
        <v>168.17</v>
      </c>
      <c r="G282" s="5"/>
      <c r="H282" s="5"/>
    </row>
    <row r="283" s="1" customFormat="1" spans="1:8">
      <c r="A283" s="5">
        <v>281</v>
      </c>
      <c r="B283" s="8" t="s">
        <v>363</v>
      </c>
      <c r="C283" s="5" t="s">
        <v>364</v>
      </c>
      <c r="D283" s="9" t="s">
        <v>10</v>
      </c>
      <c r="E283" s="5" t="str">
        <f>"20324061226"</f>
        <v>20324061226</v>
      </c>
      <c r="F283" s="10">
        <v>196.61</v>
      </c>
      <c r="G283" s="5"/>
      <c r="H283" s="5"/>
    </row>
    <row r="284" s="1" customFormat="1" spans="1:8">
      <c r="A284" s="5">
        <v>282</v>
      </c>
      <c r="B284" s="8" t="s">
        <v>363</v>
      </c>
      <c r="C284" s="5" t="s">
        <v>365</v>
      </c>
      <c r="D284" s="9" t="s">
        <v>10</v>
      </c>
      <c r="E284" s="5" t="str">
        <f>"20324061227"</f>
        <v>20324061227</v>
      </c>
      <c r="F284" s="10">
        <v>189.57</v>
      </c>
      <c r="G284" s="5"/>
      <c r="H284" s="5"/>
    </row>
    <row r="285" s="1" customFormat="1" spans="1:8">
      <c r="A285" s="5">
        <v>283</v>
      </c>
      <c r="B285" s="8" t="s">
        <v>363</v>
      </c>
      <c r="C285" s="5" t="s">
        <v>366</v>
      </c>
      <c r="D285" s="5" t="s">
        <v>10</v>
      </c>
      <c r="E285" s="5" t="str">
        <f>"20324061207"</f>
        <v>20324061207</v>
      </c>
      <c r="F285" s="10">
        <v>185.38</v>
      </c>
      <c r="G285" s="5"/>
      <c r="H285" s="5"/>
    </row>
    <row r="286" s="1" customFormat="1" spans="1:8">
      <c r="A286" s="5">
        <v>284</v>
      </c>
      <c r="B286" s="8" t="s">
        <v>367</v>
      </c>
      <c r="C286" s="5" t="s">
        <v>368</v>
      </c>
      <c r="D286" s="9" t="s">
        <v>10</v>
      </c>
      <c r="E286" s="5" t="str">
        <f>"20324051821"</f>
        <v>20324051821</v>
      </c>
      <c r="F286" s="10">
        <v>187.01</v>
      </c>
      <c r="G286" s="5"/>
      <c r="H286" s="5"/>
    </row>
    <row r="287" s="1" customFormat="1" spans="1:8">
      <c r="A287" s="5">
        <v>285</v>
      </c>
      <c r="B287" s="8" t="s">
        <v>367</v>
      </c>
      <c r="C287" s="5" t="s">
        <v>369</v>
      </c>
      <c r="D287" s="9" t="s">
        <v>32</v>
      </c>
      <c r="E287" s="5" t="str">
        <f>"20324051824"</f>
        <v>20324051824</v>
      </c>
      <c r="F287" s="10">
        <v>177.79</v>
      </c>
      <c r="G287" s="5"/>
      <c r="H287" s="5"/>
    </row>
    <row r="288" s="1" customFormat="1" spans="1:8">
      <c r="A288" s="5">
        <v>286</v>
      </c>
      <c r="B288" s="8" t="s">
        <v>367</v>
      </c>
      <c r="C288" s="5" t="s">
        <v>370</v>
      </c>
      <c r="D288" s="9" t="s">
        <v>10</v>
      </c>
      <c r="E288" s="5" t="str">
        <f>"20324051712"</f>
        <v>20324051712</v>
      </c>
      <c r="F288" s="10">
        <v>176.7</v>
      </c>
      <c r="G288" s="5"/>
      <c r="H288" s="5"/>
    </row>
    <row r="289" s="1" customFormat="1" spans="1:8">
      <c r="A289" s="5">
        <v>287</v>
      </c>
      <c r="B289" s="8" t="s">
        <v>371</v>
      </c>
      <c r="C289" s="5" t="s">
        <v>372</v>
      </c>
      <c r="D289" s="9" t="s">
        <v>10</v>
      </c>
      <c r="E289" s="5" t="str">
        <f>"20324015526"</f>
        <v>20324015526</v>
      </c>
      <c r="F289" s="10">
        <v>201.1</v>
      </c>
      <c r="G289" s="5"/>
      <c r="H289" s="5"/>
    </row>
    <row r="290" s="1" customFormat="1" spans="1:8">
      <c r="A290" s="5">
        <v>288</v>
      </c>
      <c r="B290" s="8" t="s">
        <v>371</v>
      </c>
      <c r="C290" s="5" t="s">
        <v>373</v>
      </c>
      <c r="D290" s="9" t="s">
        <v>10</v>
      </c>
      <c r="E290" s="5" t="str">
        <f>"20324015201"</f>
        <v>20324015201</v>
      </c>
      <c r="F290" s="10">
        <v>196.45</v>
      </c>
      <c r="G290" s="5"/>
      <c r="H290" s="5"/>
    </row>
    <row r="291" s="1" customFormat="1" spans="1:8">
      <c r="A291" s="5">
        <v>289</v>
      </c>
      <c r="B291" s="8" t="s">
        <v>371</v>
      </c>
      <c r="C291" s="5" t="s">
        <v>374</v>
      </c>
      <c r="D291" s="9" t="s">
        <v>10</v>
      </c>
      <c r="E291" s="5" t="str">
        <f>"20324015620"</f>
        <v>20324015620</v>
      </c>
      <c r="F291" s="10">
        <v>190.99</v>
      </c>
      <c r="G291" s="5"/>
      <c r="H291" s="5"/>
    </row>
    <row r="292" s="1" customFormat="1" spans="1:8">
      <c r="A292" s="5">
        <v>290</v>
      </c>
      <c r="B292" s="8" t="s">
        <v>371</v>
      </c>
      <c r="C292" s="5" t="s">
        <v>375</v>
      </c>
      <c r="D292" s="9" t="s">
        <v>10</v>
      </c>
      <c r="E292" s="5" t="str">
        <f>"20324015422"</f>
        <v>20324015422</v>
      </c>
      <c r="F292" s="10">
        <v>189.88</v>
      </c>
      <c r="G292" s="5"/>
      <c r="H292" s="5"/>
    </row>
    <row r="293" s="1" customFormat="1" spans="1:8">
      <c r="A293" s="5">
        <v>291</v>
      </c>
      <c r="B293" s="8" t="s">
        <v>371</v>
      </c>
      <c r="C293" s="5" t="s">
        <v>376</v>
      </c>
      <c r="D293" s="9" t="s">
        <v>10</v>
      </c>
      <c r="E293" s="5" t="str">
        <f>"20324015124"</f>
        <v>20324015124</v>
      </c>
      <c r="F293" s="10">
        <v>188.21</v>
      </c>
      <c r="G293" s="5"/>
      <c r="H293" s="5"/>
    </row>
    <row r="294" s="1" customFormat="1" spans="1:8">
      <c r="A294" s="5">
        <v>292</v>
      </c>
      <c r="B294" s="8" t="s">
        <v>371</v>
      </c>
      <c r="C294" s="5" t="s">
        <v>377</v>
      </c>
      <c r="D294" s="9" t="s">
        <v>10</v>
      </c>
      <c r="E294" s="5" t="str">
        <f>"20324015606"</f>
        <v>20324015606</v>
      </c>
      <c r="F294" s="10">
        <v>187.89</v>
      </c>
      <c r="G294" s="5"/>
      <c r="H294" s="5"/>
    </row>
    <row r="295" s="1" customFormat="1" spans="1:8">
      <c r="A295" s="5">
        <v>293</v>
      </c>
      <c r="B295" s="8" t="s">
        <v>378</v>
      </c>
      <c r="C295" s="5" t="s">
        <v>379</v>
      </c>
      <c r="D295" s="9" t="s">
        <v>32</v>
      </c>
      <c r="E295" s="5" t="str">
        <f>"20324041809"</f>
        <v>20324041809</v>
      </c>
      <c r="F295" s="10">
        <v>161.49</v>
      </c>
      <c r="G295" s="5"/>
      <c r="H295" s="5"/>
    </row>
    <row r="296" s="1" customFormat="1" spans="1:8">
      <c r="A296" s="5">
        <v>294</v>
      </c>
      <c r="B296" s="8" t="s">
        <v>378</v>
      </c>
      <c r="C296" s="5" t="s">
        <v>380</v>
      </c>
      <c r="D296" s="9" t="s">
        <v>10</v>
      </c>
      <c r="E296" s="5" t="str">
        <f>"20324041811"</f>
        <v>20324041811</v>
      </c>
      <c r="F296" s="10">
        <v>150.7</v>
      </c>
      <c r="G296" s="5"/>
      <c r="H296" s="5"/>
    </row>
    <row r="297" s="1" customFormat="1" spans="1:8">
      <c r="A297" s="5">
        <v>295</v>
      </c>
      <c r="B297" s="8" t="s">
        <v>378</v>
      </c>
      <c r="C297" s="5" t="s">
        <v>381</v>
      </c>
      <c r="D297" s="9" t="s">
        <v>32</v>
      </c>
      <c r="E297" s="5" t="str">
        <f>"20324041803"</f>
        <v>20324041803</v>
      </c>
      <c r="F297" s="10">
        <v>150.45</v>
      </c>
      <c r="G297" s="5"/>
      <c r="H297" s="5"/>
    </row>
    <row r="298" s="1" customFormat="1" spans="1:8">
      <c r="A298" s="5">
        <v>296</v>
      </c>
      <c r="B298" s="8" t="s">
        <v>382</v>
      </c>
      <c r="C298" s="5" t="s">
        <v>383</v>
      </c>
      <c r="D298" s="9" t="s">
        <v>10</v>
      </c>
      <c r="E298" s="5" t="str">
        <f>"20324020205"</f>
        <v>20324020205</v>
      </c>
      <c r="F298" s="10">
        <v>200.86</v>
      </c>
      <c r="G298" s="5"/>
      <c r="H298" s="5"/>
    </row>
    <row r="299" s="1" customFormat="1" spans="1:8">
      <c r="A299" s="5">
        <v>297</v>
      </c>
      <c r="B299" s="8" t="s">
        <v>382</v>
      </c>
      <c r="C299" s="5" t="s">
        <v>384</v>
      </c>
      <c r="D299" s="9" t="s">
        <v>10</v>
      </c>
      <c r="E299" s="5" t="str">
        <f>"20324020411"</f>
        <v>20324020411</v>
      </c>
      <c r="F299" s="10">
        <v>189.35</v>
      </c>
      <c r="G299" s="5"/>
      <c r="H299" s="5"/>
    </row>
    <row r="300" s="1" customFormat="1" spans="1:8">
      <c r="A300" s="5">
        <v>298</v>
      </c>
      <c r="B300" s="8" t="s">
        <v>382</v>
      </c>
      <c r="C300" s="5" t="s">
        <v>385</v>
      </c>
      <c r="D300" s="5" t="s">
        <v>10</v>
      </c>
      <c r="E300" s="5">
        <v>20324020418</v>
      </c>
      <c r="F300" s="10">
        <v>189.03</v>
      </c>
      <c r="G300" s="5"/>
      <c r="H300" s="5"/>
    </row>
    <row r="301" s="1" customFormat="1" spans="1:8">
      <c r="A301" s="5">
        <v>299</v>
      </c>
      <c r="B301" s="8" t="s">
        <v>386</v>
      </c>
      <c r="C301" s="5" t="s">
        <v>387</v>
      </c>
      <c r="D301" s="9" t="s">
        <v>10</v>
      </c>
      <c r="E301" s="5" t="str">
        <f>"20324061307"</f>
        <v>20324061307</v>
      </c>
      <c r="F301" s="10">
        <v>177.6</v>
      </c>
      <c r="G301" s="5"/>
      <c r="H301" s="5"/>
    </row>
    <row r="302" s="1" customFormat="1" spans="1:8">
      <c r="A302" s="5">
        <v>300</v>
      </c>
      <c r="B302" s="8" t="s">
        <v>386</v>
      </c>
      <c r="C302" s="5" t="s">
        <v>388</v>
      </c>
      <c r="D302" s="9" t="s">
        <v>10</v>
      </c>
      <c r="E302" s="5" t="str">
        <f>"20324061303"</f>
        <v>20324061303</v>
      </c>
      <c r="F302" s="10">
        <v>117.45</v>
      </c>
      <c r="G302" s="5"/>
      <c r="H302" s="5"/>
    </row>
    <row r="303" s="1" customFormat="1" spans="1:8">
      <c r="A303" s="5">
        <v>301</v>
      </c>
      <c r="B303" s="8" t="s">
        <v>386</v>
      </c>
      <c r="C303" s="5" t="s">
        <v>389</v>
      </c>
      <c r="D303" s="5" t="s">
        <v>32</v>
      </c>
      <c r="E303" s="5" t="str">
        <f>"20324061304"</f>
        <v>20324061304</v>
      </c>
      <c r="F303" s="10">
        <v>113.24</v>
      </c>
      <c r="G303" s="5"/>
      <c r="H303" s="5"/>
    </row>
    <row r="304" s="1" customFormat="1" spans="1:8">
      <c r="A304" s="5">
        <v>302</v>
      </c>
      <c r="B304" s="8" t="s">
        <v>390</v>
      </c>
      <c r="C304" s="5" t="s">
        <v>391</v>
      </c>
      <c r="D304" s="9" t="s">
        <v>32</v>
      </c>
      <c r="E304" s="5" t="str">
        <f>"20324063422"</f>
        <v>20324063422</v>
      </c>
      <c r="F304" s="10">
        <v>206.02</v>
      </c>
      <c r="G304" s="5"/>
      <c r="H304" s="5"/>
    </row>
    <row r="305" s="1" customFormat="1" spans="1:8">
      <c r="A305" s="5">
        <v>303</v>
      </c>
      <c r="B305" s="8" t="s">
        <v>390</v>
      </c>
      <c r="C305" s="5" t="s">
        <v>392</v>
      </c>
      <c r="D305" s="9" t="s">
        <v>10</v>
      </c>
      <c r="E305" s="5" t="str">
        <f>"20324063316"</f>
        <v>20324063316</v>
      </c>
      <c r="F305" s="10">
        <v>202.28</v>
      </c>
      <c r="G305" s="5"/>
      <c r="H305" s="5"/>
    </row>
    <row r="306" s="1" customFormat="1" spans="1:8">
      <c r="A306" s="5">
        <v>304</v>
      </c>
      <c r="B306" s="8" t="s">
        <v>390</v>
      </c>
      <c r="C306" s="5" t="s">
        <v>393</v>
      </c>
      <c r="D306" s="9" t="s">
        <v>32</v>
      </c>
      <c r="E306" s="5" t="str">
        <f>"20324063109"</f>
        <v>20324063109</v>
      </c>
      <c r="F306" s="10">
        <v>200.28</v>
      </c>
      <c r="G306" s="5"/>
      <c r="H306" s="5"/>
    </row>
    <row r="307" s="1" customFormat="1" spans="1:8">
      <c r="A307" s="5">
        <v>305</v>
      </c>
      <c r="B307" s="8" t="s">
        <v>394</v>
      </c>
      <c r="C307" s="5" t="s">
        <v>395</v>
      </c>
      <c r="D307" s="9" t="s">
        <v>10</v>
      </c>
      <c r="E307" s="5" t="str">
        <f>"20324041929"</f>
        <v>20324041929</v>
      </c>
      <c r="F307" s="10">
        <v>172.76</v>
      </c>
      <c r="G307" s="5"/>
      <c r="H307" s="5"/>
    </row>
    <row r="308" s="1" customFormat="1" spans="1:8">
      <c r="A308" s="5">
        <v>306</v>
      </c>
      <c r="B308" s="8" t="s">
        <v>394</v>
      </c>
      <c r="C308" s="5" t="s">
        <v>396</v>
      </c>
      <c r="D308" s="9" t="s">
        <v>32</v>
      </c>
      <c r="E308" s="5" t="str">
        <f>"20324041814"</f>
        <v>20324041814</v>
      </c>
      <c r="F308" s="10">
        <v>167.1</v>
      </c>
      <c r="G308" s="5"/>
      <c r="H308" s="5"/>
    </row>
    <row r="309" s="1" customFormat="1" spans="1:8">
      <c r="A309" s="5">
        <v>307</v>
      </c>
      <c r="B309" s="8" t="s">
        <v>394</v>
      </c>
      <c r="C309" s="5" t="s">
        <v>397</v>
      </c>
      <c r="D309" s="9" t="s">
        <v>10</v>
      </c>
      <c r="E309" s="5" t="str">
        <f>"20324041927"</f>
        <v>20324041927</v>
      </c>
      <c r="F309" s="10">
        <v>164.89</v>
      </c>
      <c r="G309" s="5"/>
      <c r="H309" s="5"/>
    </row>
    <row r="310" s="1" customFormat="1" spans="1:8">
      <c r="A310" s="5">
        <v>308</v>
      </c>
      <c r="B310" s="8" t="s">
        <v>398</v>
      </c>
      <c r="C310" s="5" t="s">
        <v>399</v>
      </c>
      <c r="D310" s="9" t="s">
        <v>32</v>
      </c>
      <c r="E310" s="5" t="str">
        <f>"20324083306"</f>
        <v>20324083306</v>
      </c>
      <c r="F310" s="10">
        <v>198.3</v>
      </c>
      <c r="G310" s="5"/>
      <c r="H310" s="5"/>
    </row>
    <row r="311" s="1" customFormat="1" spans="1:8">
      <c r="A311" s="5">
        <v>309</v>
      </c>
      <c r="B311" s="8" t="s">
        <v>398</v>
      </c>
      <c r="C311" s="5" t="s">
        <v>400</v>
      </c>
      <c r="D311" s="9" t="s">
        <v>32</v>
      </c>
      <c r="E311" s="5" t="str">
        <f>"20324083316"</f>
        <v>20324083316</v>
      </c>
      <c r="F311" s="10">
        <v>194.82</v>
      </c>
      <c r="G311" s="5"/>
      <c r="H311" s="5"/>
    </row>
    <row r="312" s="1" customFormat="1" spans="1:8">
      <c r="A312" s="5">
        <v>310</v>
      </c>
      <c r="B312" s="8" t="s">
        <v>398</v>
      </c>
      <c r="C312" s="5" t="s">
        <v>401</v>
      </c>
      <c r="D312" s="9" t="s">
        <v>32</v>
      </c>
      <c r="E312" s="5" t="str">
        <f>"20324083223"</f>
        <v>20324083223</v>
      </c>
      <c r="F312" s="10">
        <v>188.84</v>
      </c>
      <c r="G312" s="5"/>
      <c r="H312" s="5"/>
    </row>
    <row r="313" s="1" customFormat="1" spans="1:8">
      <c r="A313" s="5">
        <v>311</v>
      </c>
      <c r="B313" s="8" t="s">
        <v>402</v>
      </c>
      <c r="C313" s="5" t="s">
        <v>403</v>
      </c>
      <c r="D313" s="9" t="s">
        <v>32</v>
      </c>
      <c r="E313" s="5" t="str">
        <f>"20324051830"</f>
        <v>20324051830</v>
      </c>
      <c r="F313" s="10">
        <v>183.63</v>
      </c>
      <c r="G313" s="5"/>
      <c r="H313" s="5"/>
    </row>
    <row r="314" s="1" customFormat="1" spans="1:8">
      <c r="A314" s="5">
        <v>312</v>
      </c>
      <c r="B314" s="8" t="s">
        <v>402</v>
      </c>
      <c r="C314" s="5" t="s">
        <v>404</v>
      </c>
      <c r="D314" s="9" t="s">
        <v>10</v>
      </c>
      <c r="E314" s="5" t="str">
        <f>"20324051913"</f>
        <v>20324051913</v>
      </c>
      <c r="F314" s="10">
        <v>183.16</v>
      </c>
      <c r="G314" s="5"/>
      <c r="H314" s="5"/>
    </row>
    <row r="315" s="1" customFormat="1" spans="1:8">
      <c r="A315" s="5">
        <v>313</v>
      </c>
      <c r="B315" s="8" t="s">
        <v>402</v>
      </c>
      <c r="C315" s="5" t="s">
        <v>405</v>
      </c>
      <c r="D315" s="9" t="s">
        <v>10</v>
      </c>
      <c r="E315" s="5" t="str">
        <f>"20324051912"</f>
        <v>20324051912</v>
      </c>
      <c r="F315" s="10">
        <v>174.09</v>
      </c>
      <c r="G315" s="5"/>
      <c r="H315" s="5"/>
    </row>
    <row r="316" s="1" customFormat="1" spans="1:8">
      <c r="A316" s="5">
        <v>314</v>
      </c>
      <c r="B316" s="8" t="s">
        <v>406</v>
      </c>
      <c r="C316" s="5" t="s">
        <v>407</v>
      </c>
      <c r="D316" s="9" t="s">
        <v>32</v>
      </c>
      <c r="E316" s="5" t="str">
        <f>"20324061714"</f>
        <v>20324061714</v>
      </c>
      <c r="F316" s="10">
        <v>195.76</v>
      </c>
      <c r="G316" s="5"/>
      <c r="H316" s="5"/>
    </row>
    <row r="317" s="1" customFormat="1" spans="1:8">
      <c r="A317" s="5">
        <v>315</v>
      </c>
      <c r="B317" s="8" t="s">
        <v>406</v>
      </c>
      <c r="C317" s="5" t="s">
        <v>408</v>
      </c>
      <c r="D317" s="9" t="s">
        <v>32</v>
      </c>
      <c r="E317" s="5" t="str">
        <f>"20324061428"</f>
        <v>20324061428</v>
      </c>
      <c r="F317" s="10">
        <v>185.37</v>
      </c>
      <c r="G317" s="5"/>
      <c r="H317" s="5"/>
    </row>
    <row r="318" s="1" customFormat="1" spans="1:8">
      <c r="A318" s="5">
        <v>316</v>
      </c>
      <c r="B318" s="8" t="s">
        <v>406</v>
      </c>
      <c r="C318" s="5" t="s">
        <v>409</v>
      </c>
      <c r="D318" s="9" t="s">
        <v>32</v>
      </c>
      <c r="E318" s="5" t="str">
        <f>"20324061429"</f>
        <v>20324061429</v>
      </c>
      <c r="F318" s="10">
        <v>185.28</v>
      </c>
      <c r="G318" s="5"/>
      <c r="H318" s="5"/>
    </row>
    <row r="319" s="1" customFormat="1" spans="1:8">
      <c r="A319" s="5">
        <v>317</v>
      </c>
      <c r="B319" s="8" t="s">
        <v>410</v>
      </c>
      <c r="C319" s="5" t="s">
        <v>411</v>
      </c>
      <c r="D319" s="9" t="s">
        <v>10</v>
      </c>
      <c r="E319" s="5" t="str">
        <f>"20324020710"</f>
        <v>20324020710</v>
      </c>
      <c r="F319" s="10">
        <v>209.11</v>
      </c>
      <c r="G319" s="5"/>
      <c r="H319" s="5"/>
    </row>
    <row r="320" s="1" customFormat="1" spans="1:8">
      <c r="A320" s="5">
        <v>318</v>
      </c>
      <c r="B320" s="8" t="s">
        <v>410</v>
      </c>
      <c r="C320" s="5" t="s">
        <v>412</v>
      </c>
      <c r="D320" s="9" t="s">
        <v>10</v>
      </c>
      <c r="E320" s="5" t="str">
        <f>"20324020817"</f>
        <v>20324020817</v>
      </c>
      <c r="F320" s="10">
        <v>204.63</v>
      </c>
      <c r="G320" s="5"/>
      <c r="H320" s="5"/>
    </row>
    <row r="321" s="1" customFormat="1" spans="1:8">
      <c r="A321" s="5">
        <v>319</v>
      </c>
      <c r="B321" s="8" t="s">
        <v>410</v>
      </c>
      <c r="C321" s="5" t="s">
        <v>413</v>
      </c>
      <c r="D321" s="9" t="s">
        <v>10</v>
      </c>
      <c r="E321" s="5" t="str">
        <f>"20324021014"</f>
        <v>20324021014</v>
      </c>
      <c r="F321" s="10">
        <v>204.61</v>
      </c>
      <c r="G321" s="5"/>
      <c r="H321" s="5"/>
    </row>
    <row r="322" s="1" customFormat="1" spans="1:8">
      <c r="A322" s="5">
        <v>320</v>
      </c>
      <c r="B322" s="8" t="s">
        <v>414</v>
      </c>
      <c r="C322" s="5" t="s">
        <v>415</v>
      </c>
      <c r="D322" s="9" t="s">
        <v>32</v>
      </c>
      <c r="E322" s="5" t="str">
        <f>"20324083824"</f>
        <v>20324083824</v>
      </c>
      <c r="F322" s="10">
        <v>220.1</v>
      </c>
      <c r="G322" s="5"/>
      <c r="H322" s="5"/>
    </row>
    <row r="323" s="1" customFormat="1" spans="1:8">
      <c r="A323" s="5">
        <v>321</v>
      </c>
      <c r="B323" s="8" t="s">
        <v>414</v>
      </c>
      <c r="C323" s="5" t="s">
        <v>416</v>
      </c>
      <c r="D323" s="9" t="s">
        <v>32</v>
      </c>
      <c r="E323" s="5" t="str">
        <f>"20324084129"</f>
        <v>20324084129</v>
      </c>
      <c r="F323" s="10">
        <v>214.58</v>
      </c>
      <c r="G323" s="5"/>
      <c r="H323" s="5"/>
    </row>
    <row r="324" s="1" customFormat="1" spans="1:8">
      <c r="A324" s="5">
        <v>322</v>
      </c>
      <c r="B324" s="8" t="s">
        <v>414</v>
      </c>
      <c r="C324" s="5" t="s">
        <v>417</v>
      </c>
      <c r="D324" s="9" t="s">
        <v>32</v>
      </c>
      <c r="E324" s="5" t="str">
        <f>"20324083416"</f>
        <v>20324083416</v>
      </c>
      <c r="F324" s="10">
        <v>213.48</v>
      </c>
      <c r="G324" s="5"/>
      <c r="H324" s="5"/>
    </row>
    <row r="325" s="1" customFormat="1" spans="1:8">
      <c r="A325" s="5">
        <v>323</v>
      </c>
      <c r="B325" s="8" t="s">
        <v>418</v>
      </c>
      <c r="C325" s="5" t="s">
        <v>419</v>
      </c>
      <c r="D325" s="9" t="s">
        <v>10</v>
      </c>
      <c r="E325" s="5" t="str">
        <f>"20324084614"</f>
        <v>20324084614</v>
      </c>
      <c r="F325" s="10">
        <v>190.91</v>
      </c>
      <c r="G325" s="5"/>
      <c r="H325" s="5"/>
    </row>
    <row r="326" s="1" customFormat="1" spans="1:8">
      <c r="A326" s="5">
        <v>324</v>
      </c>
      <c r="B326" s="8" t="s">
        <v>418</v>
      </c>
      <c r="C326" s="5" t="s">
        <v>420</v>
      </c>
      <c r="D326" s="9" t="s">
        <v>10</v>
      </c>
      <c r="E326" s="5" t="str">
        <f>"20324084620"</f>
        <v>20324084620</v>
      </c>
      <c r="F326" s="10">
        <v>189.78</v>
      </c>
      <c r="G326" s="5"/>
      <c r="H326" s="5"/>
    </row>
    <row r="327" s="1" customFormat="1" spans="1:8">
      <c r="A327" s="5">
        <v>325</v>
      </c>
      <c r="B327" s="8" t="s">
        <v>418</v>
      </c>
      <c r="C327" s="5" t="s">
        <v>421</v>
      </c>
      <c r="D327" s="9" t="s">
        <v>10</v>
      </c>
      <c r="E327" s="5" t="str">
        <f>"20324084706"</f>
        <v>20324084706</v>
      </c>
      <c r="F327" s="10">
        <v>188.15</v>
      </c>
      <c r="G327" s="5"/>
      <c r="H327" s="5"/>
    </row>
    <row r="328" s="1" customFormat="1" spans="1:8">
      <c r="A328" s="5">
        <v>326</v>
      </c>
      <c r="B328" s="8" t="s">
        <v>422</v>
      </c>
      <c r="C328" s="5" t="s">
        <v>423</v>
      </c>
      <c r="D328" s="9" t="s">
        <v>32</v>
      </c>
      <c r="E328" s="5" t="str">
        <f>"20324060612"</f>
        <v>20324060612</v>
      </c>
      <c r="F328" s="10">
        <v>189.11</v>
      </c>
      <c r="G328" s="5"/>
      <c r="H328" s="5"/>
    </row>
    <row r="329" s="1" customFormat="1" spans="1:8">
      <c r="A329" s="5">
        <v>327</v>
      </c>
      <c r="B329" s="8" t="s">
        <v>422</v>
      </c>
      <c r="C329" s="5" t="s">
        <v>424</v>
      </c>
      <c r="D329" s="9" t="s">
        <v>10</v>
      </c>
      <c r="E329" s="5" t="str">
        <f>"20324060606"</f>
        <v>20324060606</v>
      </c>
      <c r="F329" s="10">
        <v>184.79</v>
      </c>
      <c r="G329" s="5"/>
      <c r="H329" s="5"/>
    </row>
    <row r="330" s="1" customFormat="1" spans="1:8">
      <c r="A330" s="5">
        <v>328</v>
      </c>
      <c r="B330" s="8" t="s">
        <v>422</v>
      </c>
      <c r="C330" s="5" t="s">
        <v>425</v>
      </c>
      <c r="D330" s="9" t="s">
        <v>32</v>
      </c>
      <c r="E330" s="5" t="str">
        <f>"20324060605"</f>
        <v>20324060605</v>
      </c>
      <c r="F330" s="10">
        <v>184.04</v>
      </c>
      <c r="G330" s="5"/>
      <c r="H330" s="5"/>
    </row>
    <row r="331" s="1" customFormat="1" spans="1:8">
      <c r="A331" s="5">
        <v>329</v>
      </c>
      <c r="B331" s="8" t="s">
        <v>426</v>
      </c>
      <c r="C331" s="5" t="s">
        <v>427</v>
      </c>
      <c r="D331" s="9" t="s">
        <v>32</v>
      </c>
      <c r="E331" s="5" t="str">
        <f>"20324060627"</f>
        <v>20324060627</v>
      </c>
      <c r="F331" s="10">
        <v>209.54</v>
      </c>
      <c r="G331" s="5"/>
      <c r="H331" s="5"/>
    </row>
    <row r="332" s="1" customFormat="1" spans="1:8">
      <c r="A332" s="5">
        <v>330</v>
      </c>
      <c r="B332" s="8" t="s">
        <v>426</v>
      </c>
      <c r="C332" s="5" t="s">
        <v>428</v>
      </c>
      <c r="D332" s="9" t="s">
        <v>10</v>
      </c>
      <c r="E332" s="5" t="str">
        <f>"20324060615"</f>
        <v>20324060615</v>
      </c>
      <c r="F332" s="10">
        <v>182</v>
      </c>
      <c r="G332" s="5"/>
      <c r="H332" s="5"/>
    </row>
    <row r="333" s="1" customFormat="1" spans="1:8">
      <c r="A333" s="5">
        <v>331</v>
      </c>
      <c r="B333" s="8" t="s">
        <v>426</v>
      </c>
      <c r="C333" s="5" t="s">
        <v>429</v>
      </c>
      <c r="D333" s="9" t="s">
        <v>32</v>
      </c>
      <c r="E333" s="5" t="str">
        <f>"20324060626"</f>
        <v>20324060626</v>
      </c>
      <c r="F333" s="10">
        <v>180.57</v>
      </c>
      <c r="G333" s="5"/>
      <c r="H333" s="5"/>
    </row>
    <row r="334" s="1" customFormat="1" spans="1:8">
      <c r="A334" s="5">
        <v>332</v>
      </c>
      <c r="B334" s="8" t="s">
        <v>430</v>
      </c>
      <c r="C334" s="5" t="s">
        <v>431</v>
      </c>
      <c r="D334" s="9" t="s">
        <v>10</v>
      </c>
      <c r="E334" s="5" t="str">
        <f>"20324051925"</f>
        <v>20324051925</v>
      </c>
      <c r="F334" s="10">
        <v>198.03</v>
      </c>
      <c r="G334" s="5"/>
      <c r="H334" s="5"/>
    </row>
    <row r="335" s="1" customFormat="1" spans="1:8">
      <c r="A335" s="5">
        <v>333</v>
      </c>
      <c r="B335" s="8" t="s">
        <v>430</v>
      </c>
      <c r="C335" s="5" t="s">
        <v>432</v>
      </c>
      <c r="D335" s="9" t="s">
        <v>10</v>
      </c>
      <c r="E335" s="5" t="str">
        <f>"20324051922"</f>
        <v>20324051922</v>
      </c>
      <c r="F335" s="10">
        <v>182.5</v>
      </c>
      <c r="G335" s="5"/>
      <c r="H335" s="5"/>
    </row>
    <row r="336" s="1" customFormat="1" spans="1:8">
      <c r="A336" s="5">
        <v>334</v>
      </c>
      <c r="B336" s="8" t="s">
        <v>430</v>
      </c>
      <c r="C336" s="5" t="s">
        <v>433</v>
      </c>
      <c r="D336" s="9" t="s">
        <v>32</v>
      </c>
      <c r="E336" s="5" t="str">
        <f>"20324051919"</f>
        <v>20324051919</v>
      </c>
      <c r="F336" s="10">
        <v>173.58</v>
      </c>
      <c r="G336" s="5"/>
      <c r="H336" s="5"/>
    </row>
    <row r="337" s="1" customFormat="1" spans="1:8">
      <c r="A337" s="5">
        <v>335</v>
      </c>
      <c r="B337" s="8" t="s">
        <v>430</v>
      </c>
      <c r="C337" s="5" t="s">
        <v>434</v>
      </c>
      <c r="D337" s="9" t="s">
        <v>32</v>
      </c>
      <c r="E337" s="5" t="str">
        <f>"20324051923"</f>
        <v>20324051923</v>
      </c>
      <c r="F337" s="10">
        <v>169.19</v>
      </c>
      <c r="G337" s="5"/>
      <c r="H337" s="5"/>
    </row>
    <row r="338" s="1" customFormat="1" spans="1:8">
      <c r="A338" s="5">
        <v>336</v>
      </c>
      <c r="B338" s="8" t="s">
        <v>430</v>
      </c>
      <c r="C338" s="5" t="s">
        <v>435</v>
      </c>
      <c r="D338" s="9" t="s">
        <v>32</v>
      </c>
      <c r="E338" s="5" t="str">
        <f>"20324051924"</f>
        <v>20324051924</v>
      </c>
      <c r="F338" s="10">
        <v>168.41</v>
      </c>
      <c r="G338" s="5"/>
      <c r="H338" s="5"/>
    </row>
    <row r="339" s="1" customFormat="1" spans="1:8">
      <c r="A339" s="5">
        <v>337</v>
      </c>
      <c r="B339" s="8" t="s">
        <v>430</v>
      </c>
      <c r="C339" s="5" t="s">
        <v>436</v>
      </c>
      <c r="D339" s="9" t="s">
        <v>10</v>
      </c>
      <c r="E339" s="5" t="str">
        <f>"20324052001"</f>
        <v>20324052001</v>
      </c>
      <c r="F339" s="10">
        <v>167.2</v>
      </c>
      <c r="G339" s="5"/>
      <c r="H339" s="5"/>
    </row>
    <row r="340" s="1" customFormat="1" spans="1:8">
      <c r="A340" s="5">
        <v>338</v>
      </c>
      <c r="B340" s="8" t="s">
        <v>437</v>
      </c>
      <c r="C340" s="5" t="s">
        <v>438</v>
      </c>
      <c r="D340" s="9" t="s">
        <v>10</v>
      </c>
      <c r="E340" s="5" t="str">
        <f>"20324042118"</f>
        <v>20324042118</v>
      </c>
      <c r="F340" s="10">
        <v>178.81</v>
      </c>
      <c r="G340" s="5"/>
      <c r="H340" s="5"/>
    </row>
    <row r="341" s="1" customFormat="1" spans="1:8">
      <c r="A341" s="5">
        <v>339</v>
      </c>
      <c r="B341" s="8" t="s">
        <v>437</v>
      </c>
      <c r="C341" s="5" t="s">
        <v>439</v>
      </c>
      <c r="D341" s="9" t="s">
        <v>10</v>
      </c>
      <c r="E341" s="5" t="str">
        <f>"20324042125"</f>
        <v>20324042125</v>
      </c>
      <c r="F341" s="10">
        <v>176.55</v>
      </c>
      <c r="G341" s="5"/>
      <c r="H341" s="5"/>
    </row>
    <row r="342" s="1" customFormat="1" spans="1:8">
      <c r="A342" s="5">
        <v>340</v>
      </c>
      <c r="B342" s="8" t="s">
        <v>437</v>
      </c>
      <c r="C342" s="5" t="s">
        <v>440</v>
      </c>
      <c r="D342" s="5" t="s">
        <v>32</v>
      </c>
      <c r="E342" s="5" t="str">
        <f>"20324042128"</f>
        <v>20324042128</v>
      </c>
      <c r="F342" s="10">
        <v>169.73</v>
      </c>
      <c r="G342" s="5"/>
      <c r="H342" s="5"/>
    </row>
    <row r="343" s="1" customFormat="1" spans="1:8">
      <c r="A343" s="5">
        <v>341</v>
      </c>
      <c r="B343" s="8" t="s">
        <v>441</v>
      </c>
      <c r="C343" s="5" t="s">
        <v>442</v>
      </c>
      <c r="D343" s="9" t="s">
        <v>10</v>
      </c>
      <c r="E343" s="5" t="str">
        <f>"20324052219"</f>
        <v>20324052219</v>
      </c>
      <c r="F343" s="10">
        <v>187.77</v>
      </c>
      <c r="G343" s="5"/>
      <c r="H343" s="5"/>
    </row>
    <row r="344" s="1" customFormat="1" spans="1:8">
      <c r="A344" s="5">
        <v>342</v>
      </c>
      <c r="B344" s="8" t="s">
        <v>441</v>
      </c>
      <c r="C344" s="5" t="s">
        <v>443</v>
      </c>
      <c r="D344" s="9" t="s">
        <v>32</v>
      </c>
      <c r="E344" s="5" t="str">
        <f>"20324052027"</f>
        <v>20324052027</v>
      </c>
      <c r="F344" s="10">
        <v>182.67</v>
      </c>
      <c r="G344" s="5"/>
      <c r="H344" s="5"/>
    </row>
    <row r="345" s="1" customFormat="1" spans="1:8">
      <c r="A345" s="5">
        <v>343</v>
      </c>
      <c r="B345" s="8" t="s">
        <v>441</v>
      </c>
      <c r="C345" s="5" t="s">
        <v>444</v>
      </c>
      <c r="D345" s="9" t="s">
        <v>32</v>
      </c>
      <c r="E345" s="5" t="str">
        <f>"20324052228"</f>
        <v>20324052228</v>
      </c>
      <c r="F345" s="10">
        <v>180.02</v>
      </c>
      <c r="G345" s="5"/>
      <c r="H345" s="5"/>
    </row>
    <row r="346" s="1" customFormat="1" spans="1:8">
      <c r="A346" s="5">
        <v>344</v>
      </c>
      <c r="B346" s="8" t="s">
        <v>441</v>
      </c>
      <c r="C346" s="5" t="s">
        <v>445</v>
      </c>
      <c r="D346" s="9" t="s">
        <v>32</v>
      </c>
      <c r="E346" s="5" t="str">
        <f>"20324052314"</f>
        <v>20324052314</v>
      </c>
      <c r="F346" s="10">
        <v>179.96</v>
      </c>
      <c r="G346" s="5"/>
      <c r="H346" s="5"/>
    </row>
    <row r="347" s="1" customFormat="1" spans="1:8">
      <c r="A347" s="5">
        <v>345</v>
      </c>
      <c r="B347" s="8" t="s">
        <v>441</v>
      </c>
      <c r="C347" s="5" t="s">
        <v>446</v>
      </c>
      <c r="D347" s="9" t="s">
        <v>10</v>
      </c>
      <c r="E347" s="5" t="str">
        <f>"20324052107"</f>
        <v>20324052107</v>
      </c>
      <c r="F347" s="10">
        <v>177.06</v>
      </c>
      <c r="G347" s="5"/>
      <c r="H347" s="5"/>
    </row>
    <row r="348" s="1" customFormat="1" spans="1:8">
      <c r="A348" s="5">
        <v>346</v>
      </c>
      <c r="B348" s="8" t="s">
        <v>441</v>
      </c>
      <c r="C348" s="5" t="s">
        <v>447</v>
      </c>
      <c r="D348" s="5" t="s">
        <v>10</v>
      </c>
      <c r="E348" s="5" t="str">
        <f>"20324052221"</f>
        <v>20324052221</v>
      </c>
      <c r="F348" s="10">
        <v>174.2</v>
      </c>
      <c r="G348" s="5"/>
      <c r="H348" s="5"/>
    </row>
    <row r="349" s="1" customFormat="1" spans="1:8">
      <c r="A349" s="5">
        <v>347</v>
      </c>
      <c r="B349" s="8" t="s">
        <v>448</v>
      </c>
      <c r="C349" s="5" t="s">
        <v>449</v>
      </c>
      <c r="D349" s="9" t="s">
        <v>10</v>
      </c>
      <c r="E349" s="5" t="str">
        <f>"20324021318"</f>
        <v>20324021318</v>
      </c>
      <c r="F349" s="10">
        <v>203.82</v>
      </c>
      <c r="G349" s="5"/>
      <c r="H349" s="5"/>
    </row>
    <row r="350" s="1" customFormat="1" spans="1:8">
      <c r="A350" s="5">
        <v>348</v>
      </c>
      <c r="B350" s="8" t="s">
        <v>448</v>
      </c>
      <c r="C350" s="5" t="s">
        <v>450</v>
      </c>
      <c r="D350" s="9" t="s">
        <v>10</v>
      </c>
      <c r="E350" s="5" t="str">
        <f>"20324021311"</f>
        <v>20324021311</v>
      </c>
      <c r="F350" s="10">
        <v>199.43</v>
      </c>
      <c r="G350" s="5"/>
      <c r="H350" s="5"/>
    </row>
    <row r="351" s="1" customFormat="1" spans="1:8">
      <c r="A351" s="5">
        <v>349</v>
      </c>
      <c r="B351" s="8" t="s">
        <v>448</v>
      </c>
      <c r="C351" s="5" t="s">
        <v>451</v>
      </c>
      <c r="D351" s="9" t="s">
        <v>32</v>
      </c>
      <c r="E351" s="5" t="str">
        <f>"20324021316"</f>
        <v>20324021316</v>
      </c>
      <c r="F351" s="10">
        <v>195.21</v>
      </c>
      <c r="G351" s="5"/>
      <c r="H351" s="5"/>
    </row>
    <row r="352" s="1" customFormat="1" spans="1:8">
      <c r="A352" s="5">
        <v>350</v>
      </c>
      <c r="B352" s="8" t="s">
        <v>452</v>
      </c>
      <c r="C352" s="5" t="s">
        <v>453</v>
      </c>
      <c r="D352" s="9" t="s">
        <v>10</v>
      </c>
      <c r="E352" s="5" t="str">
        <f>"20324052329"</f>
        <v>20324052329</v>
      </c>
      <c r="F352" s="10">
        <v>176.12</v>
      </c>
      <c r="G352" s="5"/>
      <c r="H352" s="5"/>
    </row>
    <row r="353" s="1" customFormat="1" spans="1:8">
      <c r="A353" s="5">
        <v>351</v>
      </c>
      <c r="B353" s="8" t="s">
        <v>452</v>
      </c>
      <c r="C353" s="5" t="s">
        <v>454</v>
      </c>
      <c r="D353" s="5" t="s">
        <v>10</v>
      </c>
      <c r="E353" s="5" t="s">
        <v>455</v>
      </c>
      <c r="F353" s="10">
        <v>165.2</v>
      </c>
      <c r="G353" s="5"/>
      <c r="H353" s="5"/>
    </row>
    <row r="354" s="1" customFormat="1" spans="1:8">
      <c r="A354" s="5">
        <v>352</v>
      </c>
      <c r="B354" s="8" t="s">
        <v>452</v>
      </c>
      <c r="C354" s="5" t="s">
        <v>456</v>
      </c>
      <c r="D354" s="5" t="s">
        <v>32</v>
      </c>
      <c r="E354" s="5" t="s">
        <v>457</v>
      </c>
      <c r="F354" s="10">
        <v>158.62</v>
      </c>
      <c r="G354" s="5"/>
      <c r="H354" s="5"/>
    </row>
    <row r="355" s="1" customFormat="1" spans="1:8">
      <c r="A355" s="5">
        <v>353</v>
      </c>
      <c r="B355" s="8" t="s">
        <v>458</v>
      </c>
      <c r="C355" s="5" t="s">
        <v>459</v>
      </c>
      <c r="D355" s="9" t="s">
        <v>32</v>
      </c>
      <c r="E355" s="5" t="str">
        <f>"20324052729"</f>
        <v>20324052729</v>
      </c>
      <c r="F355" s="10">
        <v>190.32</v>
      </c>
      <c r="G355" s="5"/>
      <c r="H355" s="5"/>
    </row>
    <row r="356" s="1" customFormat="1" spans="1:8">
      <c r="A356" s="5">
        <v>354</v>
      </c>
      <c r="B356" s="8" t="s">
        <v>458</v>
      </c>
      <c r="C356" s="5" t="s">
        <v>460</v>
      </c>
      <c r="D356" s="9" t="s">
        <v>32</v>
      </c>
      <c r="E356" s="5" t="str">
        <f>"20324053230"</f>
        <v>20324053230</v>
      </c>
      <c r="F356" s="10">
        <v>188.41</v>
      </c>
      <c r="G356" s="5"/>
      <c r="H356" s="5"/>
    </row>
    <row r="357" s="1" customFormat="1" spans="1:8">
      <c r="A357" s="5">
        <v>355</v>
      </c>
      <c r="B357" s="8" t="s">
        <v>458</v>
      </c>
      <c r="C357" s="5" t="s">
        <v>461</v>
      </c>
      <c r="D357" s="9" t="s">
        <v>32</v>
      </c>
      <c r="E357" s="5" t="str">
        <f>"20324052714"</f>
        <v>20324052714</v>
      </c>
      <c r="F357" s="10">
        <v>186.74</v>
      </c>
      <c r="G357" s="5"/>
      <c r="H357" s="5"/>
    </row>
    <row r="358" s="1" customFormat="1" spans="1:8">
      <c r="A358" s="5">
        <v>356</v>
      </c>
      <c r="B358" s="8" t="s">
        <v>458</v>
      </c>
      <c r="C358" s="5" t="s">
        <v>462</v>
      </c>
      <c r="D358" s="9" t="s">
        <v>32</v>
      </c>
      <c r="E358" s="5" t="str">
        <f>"20324052911"</f>
        <v>20324052911</v>
      </c>
      <c r="F358" s="10">
        <v>186.6</v>
      </c>
      <c r="G358" s="5"/>
      <c r="H358" s="5"/>
    </row>
    <row r="359" s="1" customFormat="1" spans="1:8">
      <c r="A359" s="5">
        <v>357</v>
      </c>
      <c r="B359" s="8" t="s">
        <v>458</v>
      </c>
      <c r="C359" s="5" t="s">
        <v>463</v>
      </c>
      <c r="D359" s="9" t="s">
        <v>32</v>
      </c>
      <c r="E359" s="5" t="str">
        <f>"20324052804"</f>
        <v>20324052804</v>
      </c>
      <c r="F359" s="10">
        <v>185.38</v>
      </c>
      <c r="G359" s="5"/>
      <c r="H359" s="5"/>
    </row>
    <row r="360" s="1" customFormat="1" spans="1:8">
      <c r="A360" s="5">
        <v>358</v>
      </c>
      <c r="B360" s="8" t="s">
        <v>458</v>
      </c>
      <c r="C360" s="5" t="s">
        <v>464</v>
      </c>
      <c r="D360" s="9" t="s">
        <v>10</v>
      </c>
      <c r="E360" s="5" t="str">
        <f>"20324052720"</f>
        <v>20324052720</v>
      </c>
      <c r="F360" s="10">
        <v>183.37</v>
      </c>
      <c r="G360" s="5"/>
      <c r="H360" s="5"/>
    </row>
    <row r="361" s="1" customFormat="1" spans="1:8">
      <c r="A361" s="5">
        <v>359</v>
      </c>
      <c r="B361" s="8" t="s">
        <v>458</v>
      </c>
      <c r="C361" s="5" t="s">
        <v>465</v>
      </c>
      <c r="D361" s="9" t="s">
        <v>32</v>
      </c>
      <c r="E361" s="5" t="str">
        <f>"20324053214"</f>
        <v>20324053214</v>
      </c>
      <c r="F361" s="10">
        <v>183.15</v>
      </c>
      <c r="G361" s="5"/>
      <c r="H361" s="5"/>
    </row>
    <row r="362" s="1" customFormat="1" spans="1:8">
      <c r="A362" s="5">
        <v>360</v>
      </c>
      <c r="B362" s="8" t="s">
        <v>458</v>
      </c>
      <c r="C362" s="5" t="s">
        <v>466</v>
      </c>
      <c r="D362" s="9" t="s">
        <v>10</v>
      </c>
      <c r="E362" s="5" t="str">
        <f>"20324052923"</f>
        <v>20324052923</v>
      </c>
      <c r="F362" s="10">
        <v>181.29</v>
      </c>
      <c r="G362" s="5"/>
      <c r="H362" s="5"/>
    </row>
    <row r="363" s="1" customFormat="1" spans="1:8">
      <c r="A363" s="5">
        <v>361</v>
      </c>
      <c r="B363" s="8" t="s">
        <v>458</v>
      </c>
      <c r="C363" s="5" t="s">
        <v>467</v>
      </c>
      <c r="D363" s="9" t="s">
        <v>10</v>
      </c>
      <c r="E363" s="5" t="str">
        <f>"20324053122"</f>
        <v>20324053122</v>
      </c>
      <c r="F363" s="10">
        <v>181.1</v>
      </c>
      <c r="G363" s="5"/>
      <c r="H363" s="5"/>
    </row>
    <row r="364" s="1" customFormat="1" spans="1:8">
      <c r="A364" s="5">
        <v>362</v>
      </c>
      <c r="B364" s="8" t="s">
        <v>458</v>
      </c>
      <c r="C364" s="5" t="s">
        <v>468</v>
      </c>
      <c r="D364" s="9" t="s">
        <v>10</v>
      </c>
      <c r="E364" s="5" t="str">
        <f>"20324052819"</f>
        <v>20324052819</v>
      </c>
      <c r="F364" s="10">
        <v>177.26</v>
      </c>
      <c r="G364" s="5"/>
      <c r="H364" s="5"/>
    </row>
    <row r="365" s="1" customFormat="1" spans="1:8">
      <c r="A365" s="5">
        <v>363</v>
      </c>
      <c r="B365" s="8" t="s">
        <v>458</v>
      </c>
      <c r="C365" s="5" t="s">
        <v>469</v>
      </c>
      <c r="D365" s="9" t="s">
        <v>32</v>
      </c>
      <c r="E365" s="5" t="str">
        <f>"20324052703"</f>
        <v>20324052703</v>
      </c>
      <c r="F365" s="10">
        <v>176.7</v>
      </c>
      <c r="G365" s="5"/>
      <c r="H365" s="5"/>
    </row>
    <row r="366" s="1" customFormat="1" spans="1:8">
      <c r="A366" s="5">
        <v>364</v>
      </c>
      <c r="B366" s="8" t="s">
        <v>458</v>
      </c>
      <c r="C366" s="5" t="s">
        <v>470</v>
      </c>
      <c r="D366" s="9" t="s">
        <v>32</v>
      </c>
      <c r="E366" s="5" t="str">
        <f>"20324052808"</f>
        <v>20324052808</v>
      </c>
      <c r="F366" s="10">
        <v>176.49</v>
      </c>
      <c r="G366" s="5"/>
      <c r="H366" s="5"/>
    </row>
    <row r="367" s="1" customFormat="1" spans="1:8">
      <c r="A367" s="5">
        <v>365</v>
      </c>
      <c r="B367" s="8" t="s">
        <v>458</v>
      </c>
      <c r="C367" s="5" t="s">
        <v>471</v>
      </c>
      <c r="D367" s="9" t="s">
        <v>32</v>
      </c>
      <c r="E367" s="5" t="str">
        <f>"20324052718"</f>
        <v>20324052718</v>
      </c>
      <c r="F367" s="10">
        <v>176.42</v>
      </c>
      <c r="G367" s="5"/>
      <c r="H367" s="5"/>
    </row>
    <row r="368" s="1" customFormat="1" spans="1:8">
      <c r="A368" s="5">
        <v>366</v>
      </c>
      <c r="B368" s="8" t="s">
        <v>458</v>
      </c>
      <c r="C368" s="5" t="s">
        <v>472</v>
      </c>
      <c r="D368" s="5" t="s">
        <v>10</v>
      </c>
      <c r="E368" s="5" t="str">
        <f>"20324052610"</f>
        <v>20324052610</v>
      </c>
      <c r="F368" s="10">
        <v>176.37</v>
      </c>
      <c r="G368" s="5"/>
      <c r="H368" s="5"/>
    </row>
    <row r="369" s="1" customFormat="1" spans="1:8">
      <c r="A369" s="5">
        <v>367</v>
      </c>
      <c r="B369" s="8" t="s">
        <v>458</v>
      </c>
      <c r="C369" s="5" t="s">
        <v>473</v>
      </c>
      <c r="D369" s="5" t="s">
        <v>32</v>
      </c>
      <c r="E369" s="5" t="str">
        <f>"20324053222"</f>
        <v>20324053222</v>
      </c>
      <c r="F369" s="10">
        <v>175.69</v>
      </c>
      <c r="G369" s="5"/>
      <c r="H369" s="5"/>
    </row>
    <row r="370" s="1" customFormat="1" spans="1:8">
      <c r="A370" s="5">
        <v>368</v>
      </c>
      <c r="B370" s="8" t="s">
        <v>474</v>
      </c>
      <c r="C370" s="5" t="s">
        <v>475</v>
      </c>
      <c r="D370" s="9" t="s">
        <v>10</v>
      </c>
      <c r="E370" s="5" t="str">
        <f>"20324042518"</f>
        <v>20324042518</v>
      </c>
      <c r="F370" s="5">
        <v>178.17</v>
      </c>
      <c r="G370" s="5"/>
      <c r="H370" s="5"/>
    </row>
    <row r="371" s="1" customFormat="1" spans="1:8">
      <c r="A371" s="5">
        <v>369</v>
      </c>
      <c r="B371" s="8" t="s">
        <v>474</v>
      </c>
      <c r="C371" s="5" t="s">
        <v>476</v>
      </c>
      <c r="D371" s="9" t="s">
        <v>32</v>
      </c>
      <c r="E371" s="5" t="str">
        <f>"20324042704"</f>
        <v>20324042704</v>
      </c>
      <c r="F371" s="5">
        <v>178.17</v>
      </c>
      <c r="G371" s="5"/>
      <c r="H371" s="5"/>
    </row>
    <row r="372" s="1" customFormat="1" spans="1:8">
      <c r="A372" s="5">
        <v>370</v>
      </c>
      <c r="B372" s="8" t="s">
        <v>474</v>
      </c>
      <c r="C372" s="5" t="s">
        <v>477</v>
      </c>
      <c r="D372" s="9" t="s">
        <v>32</v>
      </c>
      <c r="E372" s="5" t="str">
        <f>"20324042503"</f>
        <v>20324042503</v>
      </c>
      <c r="F372" s="10">
        <v>173.87</v>
      </c>
      <c r="G372" s="5"/>
      <c r="H372" s="5"/>
    </row>
    <row r="373" s="1" customFormat="1" spans="1:8">
      <c r="A373" s="5">
        <v>371</v>
      </c>
      <c r="B373" s="8" t="s">
        <v>478</v>
      </c>
      <c r="C373" s="5" t="s">
        <v>479</v>
      </c>
      <c r="D373" s="9" t="s">
        <v>32</v>
      </c>
      <c r="E373" s="5" t="str">
        <f>"20324042916"</f>
        <v>20324042916</v>
      </c>
      <c r="F373" s="10">
        <v>181.21</v>
      </c>
      <c r="G373" s="5"/>
      <c r="H373" s="5"/>
    </row>
    <row r="374" s="1" customFormat="1" spans="1:8">
      <c r="A374" s="5">
        <v>372</v>
      </c>
      <c r="B374" s="8" t="s">
        <v>478</v>
      </c>
      <c r="C374" s="5" t="s">
        <v>480</v>
      </c>
      <c r="D374" s="9" t="s">
        <v>32</v>
      </c>
      <c r="E374" s="5" t="str">
        <f>"20324042906"</f>
        <v>20324042906</v>
      </c>
      <c r="F374" s="10">
        <v>171.9</v>
      </c>
      <c r="G374" s="5"/>
      <c r="H374" s="5"/>
    </row>
    <row r="375" s="1" customFormat="1" spans="1:8">
      <c r="A375" s="5">
        <v>373</v>
      </c>
      <c r="B375" s="8" t="s">
        <v>478</v>
      </c>
      <c r="C375" s="5" t="s">
        <v>481</v>
      </c>
      <c r="D375" s="9" t="s">
        <v>32</v>
      </c>
      <c r="E375" s="5" t="str">
        <f>"20324042813"</f>
        <v>20324042813</v>
      </c>
      <c r="F375" s="10">
        <v>168.57</v>
      </c>
      <c r="G375" s="5"/>
      <c r="H375" s="5"/>
    </row>
    <row r="376" s="1" customFormat="1" spans="1:8">
      <c r="A376" s="5">
        <v>374</v>
      </c>
      <c r="B376" s="8" t="s">
        <v>482</v>
      </c>
      <c r="C376" s="5" t="s">
        <v>483</v>
      </c>
      <c r="D376" s="9" t="s">
        <v>10</v>
      </c>
      <c r="E376" s="5" t="str">
        <f>"20324091420"</f>
        <v>20324091420</v>
      </c>
      <c r="F376" s="10">
        <v>212.25</v>
      </c>
      <c r="G376" s="5"/>
      <c r="H376" s="5"/>
    </row>
    <row r="377" s="1" customFormat="1" spans="1:8">
      <c r="A377" s="5">
        <v>375</v>
      </c>
      <c r="B377" s="8" t="s">
        <v>482</v>
      </c>
      <c r="C377" s="5" t="s">
        <v>484</v>
      </c>
      <c r="D377" s="9" t="s">
        <v>10</v>
      </c>
      <c r="E377" s="5" t="str">
        <f>"20324090812"</f>
        <v>20324090812</v>
      </c>
      <c r="F377" s="10">
        <v>211.8</v>
      </c>
      <c r="G377" s="5"/>
      <c r="H377" s="5"/>
    </row>
    <row r="378" s="1" customFormat="1" spans="1:8">
      <c r="A378" s="5">
        <v>376</v>
      </c>
      <c r="B378" s="8" t="s">
        <v>482</v>
      </c>
      <c r="C378" s="5" t="s">
        <v>485</v>
      </c>
      <c r="D378" s="9" t="s">
        <v>32</v>
      </c>
      <c r="E378" s="5" t="str">
        <f>"20324090125"</f>
        <v>20324090125</v>
      </c>
      <c r="F378" s="10">
        <v>205.89</v>
      </c>
      <c r="G378" s="5"/>
      <c r="H378" s="5"/>
    </row>
    <row r="379" s="1" customFormat="1" spans="1:8">
      <c r="A379" s="5">
        <v>377</v>
      </c>
      <c r="B379" s="8" t="s">
        <v>482</v>
      </c>
      <c r="C379" s="5" t="s">
        <v>486</v>
      </c>
      <c r="D379" s="9" t="s">
        <v>10</v>
      </c>
      <c r="E379" s="5" t="str">
        <f>"20324090708"</f>
        <v>20324090708</v>
      </c>
      <c r="F379" s="10">
        <v>205.32</v>
      </c>
      <c r="G379" s="5"/>
      <c r="H379" s="5"/>
    </row>
    <row r="380" s="1" customFormat="1" spans="1:8">
      <c r="A380" s="5">
        <v>378</v>
      </c>
      <c r="B380" s="8" t="s">
        <v>482</v>
      </c>
      <c r="C380" s="5" t="s">
        <v>487</v>
      </c>
      <c r="D380" s="9" t="s">
        <v>10</v>
      </c>
      <c r="E380" s="5" t="str">
        <f>"20324091716"</f>
        <v>20324091716</v>
      </c>
      <c r="F380" s="10">
        <v>204.85</v>
      </c>
      <c r="G380" s="5"/>
      <c r="H380" s="5"/>
    </row>
    <row r="381" s="1" customFormat="1" spans="1:8">
      <c r="A381" s="5">
        <v>379</v>
      </c>
      <c r="B381" s="8" t="s">
        <v>482</v>
      </c>
      <c r="C381" s="5" t="s">
        <v>488</v>
      </c>
      <c r="D381" s="9" t="s">
        <v>32</v>
      </c>
      <c r="E381" s="5" t="str">
        <f>"20324090908"</f>
        <v>20324090908</v>
      </c>
      <c r="F381" s="10">
        <v>202.73</v>
      </c>
      <c r="G381" s="5"/>
      <c r="H381" s="5"/>
    </row>
    <row r="382" s="1" customFormat="1" spans="1:8">
      <c r="A382" s="5">
        <v>380</v>
      </c>
      <c r="B382" s="8" t="s">
        <v>489</v>
      </c>
      <c r="C382" s="5" t="s">
        <v>490</v>
      </c>
      <c r="D382" s="9" t="s">
        <v>10</v>
      </c>
      <c r="E382" s="5" t="str">
        <f>"20324023315"</f>
        <v>20324023315</v>
      </c>
      <c r="F382" s="10">
        <v>210.53</v>
      </c>
      <c r="G382" s="5"/>
      <c r="H382" s="5"/>
    </row>
    <row r="383" s="1" customFormat="1" spans="1:8">
      <c r="A383" s="5">
        <v>381</v>
      </c>
      <c r="B383" s="8" t="s">
        <v>489</v>
      </c>
      <c r="C383" s="5" t="s">
        <v>491</v>
      </c>
      <c r="D383" s="9" t="s">
        <v>10</v>
      </c>
      <c r="E383" s="5" t="str">
        <f>"20324022318"</f>
        <v>20324022318</v>
      </c>
      <c r="F383" s="10">
        <v>202.66</v>
      </c>
      <c r="G383" s="5"/>
      <c r="H383" s="5"/>
    </row>
    <row r="384" s="1" customFormat="1" spans="1:8">
      <c r="A384" s="5">
        <v>382</v>
      </c>
      <c r="B384" s="8" t="s">
        <v>489</v>
      </c>
      <c r="C384" s="5" t="s">
        <v>492</v>
      </c>
      <c r="D384" s="9" t="s">
        <v>32</v>
      </c>
      <c r="E384" s="5" t="str">
        <f>"20324021703"</f>
        <v>20324021703</v>
      </c>
      <c r="F384" s="10">
        <v>201.01</v>
      </c>
      <c r="G384" s="5"/>
      <c r="H384" s="5"/>
    </row>
    <row r="385" s="1" customFormat="1" spans="1:8">
      <c r="A385" s="5">
        <v>383</v>
      </c>
      <c r="B385" s="8" t="s">
        <v>489</v>
      </c>
      <c r="C385" s="5" t="s">
        <v>493</v>
      </c>
      <c r="D385" s="9" t="s">
        <v>10</v>
      </c>
      <c r="E385" s="5" t="str">
        <f>"20324024007"</f>
        <v>20324024007</v>
      </c>
      <c r="F385" s="10">
        <v>197.95</v>
      </c>
      <c r="G385" s="5"/>
      <c r="H385" s="5"/>
    </row>
    <row r="386" s="1" customFormat="1" spans="1:8">
      <c r="A386" s="5">
        <v>384</v>
      </c>
      <c r="B386" s="8" t="s">
        <v>489</v>
      </c>
      <c r="C386" s="5" t="s">
        <v>494</v>
      </c>
      <c r="D386" s="9" t="s">
        <v>10</v>
      </c>
      <c r="E386" s="5" t="str">
        <f>"20324024112"</f>
        <v>20324024112</v>
      </c>
      <c r="F386" s="10">
        <v>196.79</v>
      </c>
      <c r="G386" s="5"/>
      <c r="H386" s="5"/>
    </row>
    <row r="387" s="1" customFormat="1" spans="1:8">
      <c r="A387" s="5">
        <v>385</v>
      </c>
      <c r="B387" s="8" t="s">
        <v>489</v>
      </c>
      <c r="C387" s="5" t="s">
        <v>495</v>
      </c>
      <c r="D387" s="9" t="s">
        <v>10</v>
      </c>
      <c r="E387" s="5" t="str">
        <f>"20324021618"</f>
        <v>20324021618</v>
      </c>
      <c r="F387" s="10">
        <v>194.85</v>
      </c>
      <c r="G387" s="5"/>
      <c r="H387" s="5"/>
    </row>
    <row r="388" s="1" customFormat="1" spans="1:8">
      <c r="A388" s="5">
        <v>386</v>
      </c>
      <c r="B388" s="8" t="s">
        <v>489</v>
      </c>
      <c r="C388" s="5" t="s">
        <v>496</v>
      </c>
      <c r="D388" s="9" t="s">
        <v>10</v>
      </c>
      <c r="E388" s="5" t="str">
        <f>"20324021802"</f>
        <v>20324021802</v>
      </c>
      <c r="F388" s="10">
        <v>194.77</v>
      </c>
      <c r="G388" s="5"/>
      <c r="H388" s="5"/>
    </row>
    <row r="389" s="1" customFormat="1" spans="1:8">
      <c r="A389" s="5">
        <v>387</v>
      </c>
      <c r="B389" s="8" t="s">
        <v>489</v>
      </c>
      <c r="C389" s="5" t="s">
        <v>497</v>
      </c>
      <c r="D389" s="9" t="s">
        <v>10</v>
      </c>
      <c r="E389" s="5" t="str">
        <f>"20324021503"</f>
        <v>20324021503</v>
      </c>
      <c r="F389" s="10">
        <v>194.6</v>
      </c>
      <c r="G389" s="5"/>
      <c r="H389" s="5"/>
    </row>
    <row r="390" s="1" customFormat="1" spans="1:8">
      <c r="A390" s="5">
        <v>388</v>
      </c>
      <c r="B390" s="8" t="s">
        <v>489</v>
      </c>
      <c r="C390" s="5" t="s">
        <v>498</v>
      </c>
      <c r="D390" s="9" t="s">
        <v>10</v>
      </c>
      <c r="E390" s="5" t="str">
        <f>"20324023109"</f>
        <v>20324023109</v>
      </c>
      <c r="F390" s="10">
        <v>194.32</v>
      </c>
      <c r="G390" s="5"/>
      <c r="H390" s="5"/>
    </row>
    <row r="391" s="1" customFormat="1" spans="1:8">
      <c r="A391" s="5">
        <v>389</v>
      </c>
      <c r="B391" s="8" t="s">
        <v>489</v>
      </c>
      <c r="C391" s="5" t="s">
        <v>499</v>
      </c>
      <c r="D391" s="9" t="s">
        <v>10</v>
      </c>
      <c r="E391" s="5" t="str">
        <f>"20324021615"</f>
        <v>20324021615</v>
      </c>
      <c r="F391" s="10">
        <v>194.26</v>
      </c>
      <c r="G391" s="5"/>
      <c r="H391" s="5"/>
    </row>
    <row r="392" s="1" customFormat="1" spans="1:8">
      <c r="A392" s="5">
        <v>390</v>
      </c>
      <c r="B392" s="8" t="s">
        <v>489</v>
      </c>
      <c r="C392" s="5" t="s">
        <v>500</v>
      </c>
      <c r="D392" s="9" t="s">
        <v>10</v>
      </c>
      <c r="E392" s="5" t="str">
        <f>"20324023130"</f>
        <v>20324023130</v>
      </c>
      <c r="F392" s="10">
        <v>193.42</v>
      </c>
      <c r="G392" s="5"/>
      <c r="H392" s="5"/>
    </row>
    <row r="393" s="1" customFormat="1" spans="1:8">
      <c r="A393" s="5">
        <v>391</v>
      </c>
      <c r="B393" s="8" t="s">
        <v>489</v>
      </c>
      <c r="C393" s="5" t="s">
        <v>501</v>
      </c>
      <c r="D393" s="9" t="s">
        <v>10</v>
      </c>
      <c r="E393" s="5" t="str">
        <f>"20324023808"</f>
        <v>20324023808</v>
      </c>
      <c r="F393" s="10">
        <v>191.78</v>
      </c>
      <c r="G393" s="5"/>
      <c r="H393" s="5"/>
    </row>
    <row r="394" s="1" customFormat="1" spans="1:8">
      <c r="A394" s="5">
        <v>392</v>
      </c>
      <c r="B394" s="8" t="s">
        <v>502</v>
      </c>
      <c r="C394" s="5" t="s">
        <v>503</v>
      </c>
      <c r="D394" s="9" t="s">
        <v>32</v>
      </c>
      <c r="E394" s="5" t="str">
        <f>"20324092512"</f>
        <v>20324092512</v>
      </c>
      <c r="F394" s="10">
        <v>215.69</v>
      </c>
      <c r="G394" s="5" t="s">
        <v>49</v>
      </c>
      <c r="H394" s="5"/>
    </row>
    <row r="395" s="1" customFormat="1" spans="1:8">
      <c r="A395" s="5">
        <v>393</v>
      </c>
      <c r="B395" s="8" t="s">
        <v>502</v>
      </c>
      <c r="C395" s="5" t="s">
        <v>504</v>
      </c>
      <c r="D395" s="9" t="s">
        <v>32</v>
      </c>
      <c r="E395" s="5" t="str">
        <f>"20324092309"</f>
        <v>20324092309</v>
      </c>
      <c r="F395" s="10">
        <v>202.8</v>
      </c>
      <c r="G395" s="5"/>
      <c r="H395" s="5"/>
    </row>
    <row r="396" s="1" customFormat="1" spans="1:8">
      <c r="A396" s="5">
        <v>394</v>
      </c>
      <c r="B396" s="8" t="s">
        <v>502</v>
      </c>
      <c r="C396" s="5" t="s">
        <v>505</v>
      </c>
      <c r="D396" s="9" t="s">
        <v>32</v>
      </c>
      <c r="E396" s="5" t="str">
        <f>"20324092224"</f>
        <v>20324092224</v>
      </c>
      <c r="F396" s="10">
        <v>197.76</v>
      </c>
      <c r="G396" s="5"/>
      <c r="H396" s="5"/>
    </row>
    <row r="397" s="1" customFormat="1" spans="1:8">
      <c r="A397" s="5">
        <v>395</v>
      </c>
      <c r="B397" s="8" t="s">
        <v>502</v>
      </c>
      <c r="C397" s="5" t="s">
        <v>506</v>
      </c>
      <c r="D397" s="9" t="s">
        <v>32</v>
      </c>
      <c r="E397" s="5" t="str">
        <f>"20324092506"</f>
        <v>20324092506</v>
      </c>
      <c r="F397" s="10">
        <v>196.73</v>
      </c>
      <c r="G397" s="5"/>
      <c r="H397" s="5"/>
    </row>
    <row r="398" s="1" customFormat="1" spans="1:8">
      <c r="A398" s="5">
        <v>396</v>
      </c>
      <c r="B398" s="8" t="s">
        <v>502</v>
      </c>
      <c r="C398" s="5" t="s">
        <v>507</v>
      </c>
      <c r="D398" s="9" t="s">
        <v>32</v>
      </c>
      <c r="E398" s="5" t="str">
        <f>"20324092409"</f>
        <v>20324092409</v>
      </c>
      <c r="F398" s="10">
        <v>195.17</v>
      </c>
      <c r="G398" s="5"/>
      <c r="H398" s="5"/>
    </row>
    <row r="399" s="1" customFormat="1" spans="1:8">
      <c r="A399" s="5">
        <v>397</v>
      </c>
      <c r="B399" s="8" t="s">
        <v>502</v>
      </c>
      <c r="C399" s="5" t="s">
        <v>508</v>
      </c>
      <c r="D399" s="9" t="s">
        <v>32</v>
      </c>
      <c r="E399" s="5" t="str">
        <f>"20324092305"</f>
        <v>20324092305</v>
      </c>
      <c r="F399" s="10">
        <v>195.06</v>
      </c>
      <c r="G399" s="5"/>
      <c r="H399" s="5"/>
    </row>
    <row r="400" s="1" customFormat="1" spans="1:8">
      <c r="A400" s="5">
        <v>398</v>
      </c>
      <c r="B400" s="8" t="s">
        <v>502</v>
      </c>
      <c r="C400" s="5" t="s">
        <v>509</v>
      </c>
      <c r="D400" s="9" t="s">
        <v>32</v>
      </c>
      <c r="E400" s="5" t="str">
        <f>"20324092307"</f>
        <v>20324092307</v>
      </c>
      <c r="F400" s="10">
        <v>194.58</v>
      </c>
      <c r="G400" s="5"/>
      <c r="H400" s="5"/>
    </row>
    <row r="401" s="1" customFormat="1" spans="1:8">
      <c r="A401" s="5">
        <v>399</v>
      </c>
      <c r="B401" s="8" t="s">
        <v>502</v>
      </c>
      <c r="C401" s="5" t="s">
        <v>510</v>
      </c>
      <c r="D401" s="9" t="s">
        <v>32</v>
      </c>
      <c r="E401" s="5" t="str">
        <f>"20324092313"</f>
        <v>20324092313</v>
      </c>
      <c r="F401" s="10">
        <v>193.14</v>
      </c>
      <c r="G401" s="5"/>
      <c r="H401" s="5"/>
    </row>
    <row r="402" s="1" customFormat="1" spans="1:8">
      <c r="A402" s="5">
        <v>400</v>
      </c>
      <c r="B402" s="8" t="s">
        <v>502</v>
      </c>
      <c r="C402" s="5" t="s">
        <v>511</v>
      </c>
      <c r="D402" s="9" t="s">
        <v>32</v>
      </c>
      <c r="E402" s="5" t="str">
        <f>"20324092513"</f>
        <v>20324092513</v>
      </c>
      <c r="F402" s="10">
        <v>192.9</v>
      </c>
      <c r="G402" s="5"/>
      <c r="H402" s="5"/>
    </row>
    <row r="403" s="1" customFormat="1" ht="54" spans="1:8">
      <c r="A403" s="5">
        <v>401</v>
      </c>
      <c r="B403" s="8" t="s">
        <v>502</v>
      </c>
      <c r="C403" s="5" t="s">
        <v>512</v>
      </c>
      <c r="D403" s="9" t="s">
        <v>32</v>
      </c>
      <c r="E403" s="5" t="str">
        <f>"20324092316"</f>
        <v>20324092316</v>
      </c>
      <c r="F403" s="10">
        <v>192.44</v>
      </c>
      <c r="G403" s="5"/>
      <c r="H403" s="11" t="s">
        <v>50</v>
      </c>
    </row>
    <row r="404" s="1" customFormat="1" ht="54" spans="1:8">
      <c r="A404" s="5">
        <v>402</v>
      </c>
      <c r="B404" s="8" t="s">
        <v>502</v>
      </c>
      <c r="C404" s="5" t="s">
        <v>513</v>
      </c>
      <c r="D404" s="5" t="s">
        <v>32</v>
      </c>
      <c r="E404" s="5" t="str">
        <f>"20324092311"</f>
        <v>20324092311</v>
      </c>
      <c r="F404" s="10">
        <v>191.32</v>
      </c>
      <c r="G404" s="5"/>
      <c r="H404" s="11" t="s">
        <v>50</v>
      </c>
    </row>
    <row r="405" s="1" customFormat="1" spans="1:8">
      <c r="A405" s="5">
        <v>403</v>
      </c>
      <c r="B405" s="8" t="s">
        <v>514</v>
      </c>
      <c r="C405" s="5" t="s">
        <v>515</v>
      </c>
      <c r="D405" s="9" t="s">
        <v>32</v>
      </c>
      <c r="E405" s="5" t="str">
        <f>"20324092624"</f>
        <v>20324092624</v>
      </c>
      <c r="F405" s="10">
        <v>225.55</v>
      </c>
      <c r="G405" s="5"/>
      <c r="H405" s="5"/>
    </row>
    <row r="406" s="1" customFormat="1" spans="1:8">
      <c r="A406" s="5">
        <v>404</v>
      </c>
      <c r="B406" s="8" t="s">
        <v>514</v>
      </c>
      <c r="C406" s="5" t="s">
        <v>516</v>
      </c>
      <c r="D406" s="9" t="s">
        <v>32</v>
      </c>
      <c r="E406" s="5" t="str">
        <f>"20324092906"</f>
        <v>20324092906</v>
      </c>
      <c r="F406" s="10">
        <v>223.73</v>
      </c>
      <c r="G406" s="5"/>
      <c r="H406" s="5"/>
    </row>
    <row r="407" s="1" customFormat="1" spans="1:8">
      <c r="A407" s="5">
        <v>405</v>
      </c>
      <c r="B407" s="8" t="s">
        <v>514</v>
      </c>
      <c r="C407" s="5" t="s">
        <v>517</v>
      </c>
      <c r="D407" s="9" t="s">
        <v>10</v>
      </c>
      <c r="E407" s="5" t="str">
        <f>"20324092821"</f>
        <v>20324092821</v>
      </c>
      <c r="F407" s="10">
        <v>219.1</v>
      </c>
      <c r="G407" s="5"/>
      <c r="H407" s="5"/>
    </row>
    <row r="408" s="1" customFormat="1" spans="1:8">
      <c r="A408" s="5">
        <v>406</v>
      </c>
      <c r="B408" s="8" t="s">
        <v>514</v>
      </c>
      <c r="C408" s="5" t="s">
        <v>518</v>
      </c>
      <c r="D408" s="9" t="s">
        <v>32</v>
      </c>
      <c r="E408" s="5" t="str">
        <f>"20324100216"</f>
        <v>20324100216</v>
      </c>
      <c r="F408" s="10">
        <v>219</v>
      </c>
      <c r="G408" s="5"/>
      <c r="H408" s="5"/>
    </row>
    <row r="409" s="1" customFormat="1" spans="1:8">
      <c r="A409" s="5">
        <v>407</v>
      </c>
      <c r="B409" s="8" t="s">
        <v>514</v>
      </c>
      <c r="C409" s="5" t="s">
        <v>519</v>
      </c>
      <c r="D409" s="9" t="s">
        <v>32</v>
      </c>
      <c r="E409" s="5" t="str">
        <f>"20324093108"</f>
        <v>20324093108</v>
      </c>
      <c r="F409" s="10">
        <v>218.99</v>
      </c>
      <c r="G409" s="5"/>
      <c r="H409" s="5"/>
    </row>
    <row r="410" s="1" customFormat="1" spans="1:8">
      <c r="A410" s="5">
        <v>408</v>
      </c>
      <c r="B410" s="8" t="s">
        <v>514</v>
      </c>
      <c r="C410" s="5" t="s">
        <v>520</v>
      </c>
      <c r="D410" s="9" t="s">
        <v>10</v>
      </c>
      <c r="E410" s="5" t="str">
        <f>"20324100103"</f>
        <v>20324100103</v>
      </c>
      <c r="F410" s="10">
        <v>218.88</v>
      </c>
      <c r="G410" s="5"/>
      <c r="H410" s="5"/>
    </row>
    <row r="411" s="1" customFormat="1" spans="1:8">
      <c r="A411" s="5">
        <v>409</v>
      </c>
      <c r="B411" s="8" t="s">
        <v>521</v>
      </c>
      <c r="C411" s="5" t="s">
        <v>522</v>
      </c>
      <c r="D411" s="9" t="s">
        <v>32</v>
      </c>
      <c r="E411" s="5" t="str">
        <f>"20324100504"</f>
        <v>20324100504</v>
      </c>
      <c r="F411" s="10">
        <v>210.51</v>
      </c>
      <c r="G411" s="5"/>
      <c r="H411" s="5"/>
    </row>
    <row r="412" s="1" customFormat="1" spans="1:8">
      <c r="A412" s="5">
        <v>410</v>
      </c>
      <c r="B412" s="8" t="s">
        <v>521</v>
      </c>
      <c r="C412" s="5" t="s">
        <v>523</v>
      </c>
      <c r="D412" s="9" t="s">
        <v>32</v>
      </c>
      <c r="E412" s="5" t="str">
        <f>"20324100515"</f>
        <v>20324100515</v>
      </c>
      <c r="F412" s="10">
        <v>207.9</v>
      </c>
      <c r="G412" s="5"/>
      <c r="H412" s="5"/>
    </row>
    <row r="413" s="1" customFormat="1" spans="1:8">
      <c r="A413" s="5">
        <v>411</v>
      </c>
      <c r="B413" s="8" t="s">
        <v>521</v>
      </c>
      <c r="C413" s="5" t="s">
        <v>524</v>
      </c>
      <c r="D413" s="9" t="s">
        <v>32</v>
      </c>
      <c r="E413" s="5" t="str">
        <f>"20324100528"</f>
        <v>20324100528</v>
      </c>
      <c r="F413" s="10">
        <v>207.01</v>
      </c>
      <c r="G413" s="5"/>
      <c r="H413" s="5"/>
    </row>
    <row r="414" s="1" customFormat="1" spans="1:8">
      <c r="A414" s="5">
        <v>412</v>
      </c>
      <c r="B414" s="8" t="s">
        <v>521</v>
      </c>
      <c r="C414" s="5" t="s">
        <v>525</v>
      </c>
      <c r="D414" s="9" t="s">
        <v>32</v>
      </c>
      <c r="E414" s="5" t="str">
        <f>"20324100507"</f>
        <v>20324100507</v>
      </c>
      <c r="F414" s="10">
        <v>206.69</v>
      </c>
      <c r="G414" s="5"/>
      <c r="H414" s="5"/>
    </row>
    <row r="415" s="1" customFormat="1" spans="1:8">
      <c r="A415" s="5">
        <v>413</v>
      </c>
      <c r="B415" s="8" t="s">
        <v>521</v>
      </c>
      <c r="C415" s="5" t="s">
        <v>526</v>
      </c>
      <c r="D415" s="9" t="s">
        <v>32</v>
      </c>
      <c r="E415" s="5" t="str">
        <f>"20324100503"</f>
        <v>20324100503</v>
      </c>
      <c r="F415" s="10">
        <v>205.99</v>
      </c>
      <c r="G415" s="5"/>
      <c r="H415" s="5"/>
    </row>
    <row r="416" s="1" customFormat="1" spans="1:8">
      <c r="A416" s="5">
        <v>414</v>
      </c>
      <c r="B416" s="8" t="s">
        <v>521</v>
      </c>
      <c r="C416" s="5" t="s">
        <v>527</v>
      </c>
      <c r="D416" s="9" t="s">
        <v>32</v>
      </c>
      <c r="E416" s="5" t="str">
        <f>"20324100526"</f>
        <v>20324100526</v>
      </c>
      <c r="F416" s="10">
        <v>204.48</v>
      </c>
      <c r="G416" s="5"/>
      <c r="H416" s="5"/>
    </row>
    <row r="417" s="1" customFormat="1" spans="1:8">
      <c r="A417" s="5">
        <v>415</v>
      </c>
      <c r="B417" s="8" t="s">
        <v>528</v>
      </c>
      <c r="C417" s="5" t="s">
        <v>529</v>
      </c>
      <c r="D417" s="9" t="s">
        <v>32</v>
      </c>
      <c r="E417" s="5" t="str">
        <f>"20324100729"</f>
        <v>20324100729</v>
      </c>
      <c r="F417" s="10">
        <v>215.21</v>
      </c>
      <c r="G417" s="5"/>
      <c r="H417" s="5"/>
    </row>
    <row r="418" s="1" customFormat="1" spans="1:8">
      <c r="A418" s="5">
        <v>416</v>
      </c>
      <c r="B418" s="8" t="s">
        <v>528</v>
      </c>
      <c r="C418" s="5" t="s">
        <v>530</v>
      </c>
      <c r="D418" s="9" t="s">
        <v>10</v>
      </c>
      <c r="E418" s="5" t="str">
        <f>"20324100805"</f>
        <v>20324100805</v>
      </c>
      <c r="F418" s="10">
        <v>214.91</v>
      </c>
      <c r="G418" s="5"/>
      <c r="H418" s="5"/>
    </row>
    <row r="419" s="1" customFormat="1" spans="1:8">
      <c r="A419" s="5">
        <v>417</v>
      </c>
      <c r="B419" s="12" t="s">
        <v>528</v>
      </c>
      <c r="C419" s="5" t="s">
        <v>531</v>
      </c>
      <c r="D419" s="5" t="s">
        <v>32</v>
      </c>
      <c r="E419" s="5" t="s">
        <v>532</v>
      </c>
      <c r="F419" s="10">
        <v>207.65</v>
      </c>
      <c r="G419" s="5"/>
      <c r="H419" s="5"/>
    </row>
    <row r="420" s="1" customFormat="1" spans="1:8">
      <c r="A420" s="5">
        <v>418</v>
      </c>
      <c r="B420" s="8" t="s">
        <v>533</v>
      </c>
      <c r="C420" s="5" t="s">
        <v>534</v>
      </c>
      <c r="D420" s="9" t="s">
        <v>32</v>
      </c>
      <c r="E420" s="5" t="str">
        <f>"20324101121"</f>
        <v>20324101121</v>
      </c>
      <c r="F420" s="10">
        <v>224.99</v>
      </c>
      <c r="G420" s="5"/>
      <c r="H420" s="5"/>
    </row>
    <row r="421" s="1" customFormat="1" spans="1:8">
      <c r="A421" s="5">
        <v>419</v>
      </c>
      <c r="B421" s="8" t="s">
        <v>533</v>
      </c>
      <c r="C421" s="5" t="s">
        <v>535</v>
      </c>
      <c r="D421" s="9" t="s">
        <v>10</v>
      </c>
      <c r="E421" s="5" t="str">
        <f>"20324100925"</f>
        <v>20324100925</v>
      </c>
      <c r="F421" s="10">
        <v>211.19</v>
      </c>
      <c r="G421" s="5"/>
      <c r="H421" s="5"/>
    </row>
    <row r="422" s="1" customFormat="1" spans="1:8">
      <c r="A422" s="5">
        <v>420</v>
      </c>
      <c r="B422" s="8" t="s">
        <v>533</v>
      </c>
      <c r="C422" s="5" t="s">
        <v>536</v>
      </c>
      <c r="D422" s="5" t="s">
        <v>32</v>
      </c>
      <c r="E422" s="5" t="s">
        <v>537</v>
      </c>
      <c r="F422" s="10">
        <v>207.06</v>
      </c>
      <c r="G422" s="5"/>
      <c r="H422" s="5"/>
    </row>
    <row r="423" s="1" customFormat="1" spans="1:8">
      <c r="A423" s="5">
        <v>421</v>
      </c>
      <c r="B423" s="8" t="s">
        <v>538</v>
      </c>
      <c r="C423" s="5" t="s">
        <v>539</v>
      </c>
      <c r="D423" s="9" t="s">
        <v>32</v>
      </c>
      <c r="E423" s="5" t="str">
        <f>"20324101704"</f>
        <v>20324101704</v>
      </c>
      <c r="F423" s="10">
        <v>211.87</v>
      </c>
      <c r="G423" s="5"/>
      <c r="H423" s="5"/>
    </row>
    <row r="424" s="1" customFormat="1" spans="1:8">
      <c r="A424" s="5">
        <v>422</v>
      </c>
      <c r="B424" s="8" t="s">
        <v>538</v>
      </c>
      <c r="C424" s="5" t="s">
        <v>540</v>
      </c>
      <c r="D424" s="9" t="s">
        <v>32</v>
      </c>
      <c r="E424" s="5" t="str">
        <f>"20324101706"</f>
        <v>20324101706</v>
      </c>
      <c r="F424" s="10">
        <v>202.81</v>
      </c>
      <c r="G424" s="5"/>
      <c r="H424" s="5"/>
    </row>
    <row r="425" s="1" customFormat="1" spans="1:8">
      <c r="A425" s="5">
        <v>423</v>
      </c>
      <c r="B425" s="8" t="s">
        <v>538</v>
      </c>
      <c r="C425" s="5" t="s">
        <v>541</v>
      </c>
      <c r="D425" s="9" t="s">
        <v>10</v>
      </c>
      <c r="E425" s="5" t="str">
        <f>"20324101628"</f>
        <v>20324101628</v>
      </c>
      <c r="F425" s="10">
        <v>201.95</v>
      </c>
      <c r="G425" s="5"/>
      <c r="H425" s="5"/>
    </row>
    <row r="426" s="1" customFormat="1" spans="1:8">
      <c r="A426" s="5">
        <v>424</v>
      </c>
      <c r="B426" s="8" t="s">
        <v>542</v>
      </c>
      <c r="C426" s="5" t="s">
        <v>516</v>
      </c>
      <c r="D426" s="9" t="s">
        <v>32</v>
      </c>
      <c r="E426" s="5" t="str">
        <f>"20324101730"</f>
        <v>20324101730</v>
      </c>
      <c r="F426" s="10">
        <v>213.54</v>
      </c>
      <c r="G426" s="5"/>
      <c r="H426" s="5"/>
    </row>
    <row r="427" s="1" customFormat="1" spans="1:8">
      <c r="A427" s="5">
        <v>425</v>
      </c>
      <c r="B427" s="8" t="s">
        <v>542</v>
      </c>
      <c r="C427" s="5" t="s">
        <v>543</v>
      </c>
      <c r="D427" s="9" t="s">
        <v>32</v>
      </c>
      <c r="E427" s="5" t="str">
        <f>"20324101803"</f>
        <v>20324101803</v>
      </c>
      <c r="F427" s="10">
        <v>212.43</v>
      </c>
      <c r="G427" s="5"/>
      <c r="H427" s="5"/>
    </row>
    <row r="428" s="1" customFormat="1" spans="1:8">
      <c r="A428" s="5">
        <v>426</v>
      </c>
      <c r="B428" s="8" t="s">
        <v>542</v>
      </c>
      <c r="C428" s="5" t="s">
        <v>544</v>
      </c>
      <c r="D428" s="9" t="s">
        <v>10</v>
      </c>
      <c r="E428" s="5" t="str">
        <f>"20324102107"</f>
        <v>20324102107</v>
      </c>
      <c r="F428" s="10">
        <v>207.48</v>
      </c>
      <c r="G428" s="5"/>
      <c r="H428" s="5"/>
    </row>
    <row r="429" s="1" customFormat="1" spans="1:8">
      <c r="A429" s="5">
        <v>427</v>
      </c>
      <c r="B429" s="8" t="s">
        <v>542</v>
      </c>
      <c r="C429" s="5" t="s">
        <v>545</v>
      </c>
      <c r="D429" s="9" t="s">
        <v>10</v>
      </c>
      <c r="E429" s="5" t="str">
        <f>"20324101930"</f>
        <v>20324101930</v>
      </c>
      <c r="F429" s="10">
        <v>207.19</v>
      </c>
      <c r="G429" s="5"/>
      <c r="H429" s="5"/>
    </row>
    <row r="430" s="1" customFormat="1" spans="1:8">
      <c r="A430" s="5">
        <v>428</v>
      </c>
      <c r="B430" s="8" t="s">
        <v>542</v>
      </c>
      <c r="C430" s="5" t="s">
        <v>546</v>
      </c>
      <c r="D430" s="9" t="s">
        <v>32</v>
      </c>
      <c r="E430" s="5" t="str">
        <f>"20324102024"</f>
        <v>20324102024</v>
      </c>
      <c r="F430" s="10">
        <v>206.74</v>
      </c>
      <c r="G430" s="5"/>
      <c r="H430" s="5"/>
    </row>
    <row r="431" s="1" customFormat="1" spans="1:8">
      <c r="A431" s="5">
        <v>429</v>
      </c>
      <c r="B431" s="8" t="s">
        <v>542</v>
      </c>
      <c r="C431" s="5" t="s">
        <v>547</v>
      </c>
      <c r="D431" s="9" t="s">
        <v>32</v>
      </c>
      <c r="E431" s="5" t="str">
        <f>"20324101905"</f>
        <v>20324101905</v>
      </c>
      <c r="F431" s="10">
        <v>205.73</v>
      </c>
      <c r="G431" s="5"/>
      <c r="H431" s="5"/>
    </row>
    <row r="432" s="1" customFormat="1" spans="1:8">
      <c r="A432" s="5">
        <v>430</v>
      </c>
      <c r="B432" s="8" t="s">
        <v>542</v>
      </c>
      <c r="C432" s="5" t="s">
        <v>548</v>
      </c>
      <c r="D432" s="9" t="s">
        <v>32</v>
      </c>
      <c r="E432" s="5" t="str">
        <f>"20324102117"</f>
        <v>20324102117</v>
      </c>
      <c r="F432" s="10">
        <v>204.28</v>
      </c>
      <c r="G432" s="5"/>
      <c r="H432" s="5"/>
    </row>
    <row r="433" s="1" customFormat="1" spans="1:8">
      <c r="A433" s="5">
        <v>431</v>
      </c>
      <c r="B433" s="8" t="s">
        <v>542</v>
      </c>
      <c r="C433" s="5" t="s">
        <v>549</v>
      </c>
      <c r="D433" s="9" t="s">
        <v>32</v>
      </c>
      <c r="E433" s="5" t="str">
        <f>"20324101906"</f>
        <v>20324101906</v>
      </c>
      <c r="F433" s="10">
        <v>202.94</v>
      </c>
      <c r="G433" s="5"/>
      <c r="H433" s="5"/>
    </row>
    <row r="434" s="1" customFormat="1" spans="1:8">
      <c r="A434" s="5">
        <v>432</v>
      </c>
      <c r="B434" s="8" t="s">
        <v>542</v>
      </c>
      <c r="C434" s="5" t="s">
        <v>550</v>
      </c>
      <c r="D434" s="9" t="s">
        <v>10</v>
      </c>
      <c r="E434" s="5" t="str">
        <f>"20324110101"</f>
        <v>20324110101</v>
      </c>
      <c r="F434" s="10">
        <v>201.92</v>
      </c>
      <c r="G434" s="5"/>
      <c r="H434" s="5"/>
    </row>
    <row r="435" s="1" customFormat="1" spans="1:8">
      <c r="A435" s="5">
        <v>433</v>
      </c>
      <c r="B435" s="8" t="s">
        <v>551</v>
      </c>
      <c r="C435" s="5" t="s">
        <v>552</v>
      </c>
      <c r="D435" s="9" t="s">
        <v>32</v>
      </c>
      <c r="E435" s="5" t="str">
        <f>"20324111610"</f>
        <v>20324111610</v>
      </c>
      <c r="F435" s="10">
        <v>234.2</v>
      </c>
      <c r="G435" s="5"/>
      <c r="H435" s="5"/>
    </row>
    <row r="436" s="1" customFormat="1" spans="1:8">
      <c r="A436" s="5">
        <v>434</v>
      </c>
      <c r="B436" s="8" t="s">
        <v>551</v>
      </c>
      <c r="C436" s="5" t="s">
        <v>553</v>
      </c>
      <c r="D436" s="9" t="s">
        <v>32</v>
      </c>
      <c r="E436" s="5" t="str">
        <f>"20324111501"</f>
        <v>20324111501</v>
      </c>
      <c r="F436" s="10">
        <v>220.16</v>
      </c>
      <c r="G436" s="5"/>
      <c r="H436" s="5"/>
    </row>
    <row r="437" s="1" customFormat="1" spans="1:8">
      <c r="A437" s="5">
        <v>435</v>
      </c>
      <c r="B437" s="8" t="s">
        <v>551</v>
      </c>
      <c r="C437" s="5" t="s">
        <v>554</v>
      </c>
      <c r="D437" s="9" t="s">
        <v>32</v>
      </c>
      <c r="E437" s="5" t="str">
        <f>"20324110505"</f>
        <v>20324110505</v>
      </c>
      <c r="F437" s="10">
        <v>216.08</v>
      </c>
      <c r="G437" s="5"/>
      <c r="H437" s="5"/>
    </row>
    <row r="438" s="1" customFormat="1" spans="1:8">
      <c r="A438" s="5">
        <v>436</v>
      </c>
      <c r="B438" s="8" t="s">
        <v>551</v>
      </c>
      <c r="C438" s="5" t="s">
        <v>555</v>
      </c>
      <c r="D438" s="9" t="s">
        <v>10</v>
      </c>
      <c r="E438" s="5" t="str">
        <f>"20324110803"</f>
        <v>20324110803</v>
      </c>
      <c r="F438" s="10">
        <v>215.42</v>
      </c>
      <c r="G438" s="5"/>
      <c r="H438" s="5"/>
    </row>
    <row r="439" s="1" customFormat="1" spans="1:8">
      <c r="A439" s="5">
        <v>437</v>
      </c>
      <c r="B439" s="8" t="s">
        <v>551</v>
      </c>
      <c r="C439" s="5" t="s">
        <v>556</v>
      </c>
      <c r="D439" s="9" t="s">
        <v>10</v>
      </c>
      <c r="E439" s="5" t="str">
        <f>"20324110309"</f>
        <v>20324110309</v>
      </c>
      <c r="F439" s="10">
        <v>214.04</v>
      </c>
      <c r="G439" s="5"/>
      <c r="H439" s="5"/>
    </row>
    <row r="440" s="1" customFormat="1" spans="1:8">
      <c r="A440" s="5">
        <v>438</v>
      </c>
      <c r="B440" s="8" t="s">
        <v>551</v>
      </c>
      <c r="C440" s="5" t="s">
        <v>557</v>
      </c>
      <c r="D440" s="9" t="s">
        <v>32</v>
      </c>
      <c r="E440" s="5" t="str">
        <f>"20324111409"</f>
        <v>20324111409</v>
      </c>
      <c r="F440" s="10">
        <v>214</v>
      </c>
      <c r="G440" s="5"/>
      <c r="H440" s="5"/>
    </row>
    <row r="441" s="1" customFormat="1" spans="1:8">
      <c r="A441" s="5">
        <v>439</v>
      </c>
      <c r="B441" s="8" t="s">
        <v>551</v>
      </c>
      <c r="C441" s="5" t="s">
        <v>558</v>
      </c>
      <c r="D441" s="9" t="s">
        <v>32</v>
      </c>
      <c r="E441" s="5" t="str">
        <f>"20324110328"</f>
        <v>20324110328</v>
      </c>
      <c r="F441" s="10">
        <v>213.69</v>
      </c>
      <c r="G441" s="5"/>
      <c r="H441" s="5"/>
    </row>
    <row r="442" s="1" customFormat="1" spans="1:8">
      <c r="A442" s="5">
        <v>440</v>
      </c>
      <c r="B442" s="8" t="s">
        <v>551</v>
      </c>
      <c r="C442" s="5" t="s">
        <v>559</v>
      </c>
      <c r="D442" s="9" t="s">
        <v>32</v>
      </c>
      <c r="E442" s="5" t="str">
        <f>"20324110716"</f>
        <v>20324110716</v>
      </c>
      <c r="F442" s="10">
        <v>211.91</v>
      </c>
      <c r="G442" s="5"/>
      <c r="H442" s="5"/>
    </row>
    <row r="443" s="1" customFormat="1" spans="1:8">
      <c r="A443" s="5">
        <v>441</v>
      </c>
      <c r="B443" s="8" t="s">
        <v>551</v>
      </c>
      <c r="C443" s="5" t="s">
        <v>560</v>
      </c>
      <c r="D443" s="5" t="s">
        <v>10</v>
      </c>
      <c r="E443" s="5" t="s">
        <v>561</v>
      </c>
      <c r="F443" s="10">
        <v>211.42</v>
      </c>
      <c r="G443" s="5"/>
      <c r="H443" s="5"/>
    </row>
    <row r="444" s="1" customFormat="1" spans="1:8">
      <c r="A444" s="5">
        <v>442</v>
      </c>
      <c r="B444" s="8" t="s">
        <v>562</v>
      </c>
      <c r="C444" s="5" t="s">
        <v>563</v>
      </c>
      <c r="D444" s="9" t="s">
        <v>32</v>
      </c>
      <c r="E444" s="5" t="str">
        <f>"20324123004"</f>
        <v>20324123004</v>
      </c>
      <c r="F444" s="10">
        <v>238.34</v>
      </c>
      <c r="G444" s="5"/>
      <c r="H444" s="5"/>
    </row>
    <row r="445" s="1" customFormat="1" spans="1:8">
      <c r="A445" s="5">
        <v>443</v>
      </c>
      <c r="B445" s="8" t="s">
        <v>562</v>
      </c>
      <c r="C445" s="5" t="s">
        <v>564</v>
      </c>
      <c r="D445" s="9" t="s">
        <v>10</v>
      </c>
      <c r="E445" s="5" t="str">
        <f>"20324121027"</f>
        <v>20324121027</v>
      </c>
      <c r="F445" s="10">
        <v>226.07</v>
      </c>
      <c r="G445" s="5"/>
      <c r="H445" s="5"/>
    </row>
    <row r="446" s="1" customFormat="1" spans="1:8">
      <c r="A446" s="5">
        <v>444</v>
      </c>
      <c r="B446" s="8" t="s">
        <v>562</v>
      </c>
      <c r="C446" s="5" t="s">
        <v>565</v>
      </c>
      <c r="D446" s="9" t="s">
        <v>32</v>
      </c>
      <c r="E446" s="5" t="str">
        <f>"20324122827"</f>
        <v>20324122827</v>
      </c>
      <c r="F446" s="10">
        <v>223.13</v>
      </c>
      <c r="G446" s="5"/>
      <c r="H446" s="5"/>
    </row>
    <row r="447" s="1" customFormat="1" spans="1:8">
      <c r="A447" s="5">
        <v>445</v>
      </c>
      <c r="B447" s="8" t="s">
        <v>562</v>
      </c>
      <c r="C447" s="5" t="s">
        <v>566</v>
      </c>
      <c r="D447" s="9" t="s">
        <v>10</v>
      </c>
      <c r="E447" s="5" t="str">
        <f>"20324112806"</f>
        <v>20324112806</v>
      </c>
      <c r="F447" s="10">
        <v>221.7</v>
      </c>
      <c r="G447" s="5"/>
      <c r="H447" s="5"/>
    </row>
    <row r="448" s="1" customFormat="1" spans="1:8">
      <c r="A448" s="5">
        <v>446</v>
      </c>
      <c r="B448" s="8" t="s">
        <v>562</v>
      </c>
      <c r="C448" s="5" t="s">
        <v>567</v>
      </c>
      <c r="D448" s="9" t="s">
        <v>10</v>
      </c>
      <c r="E448" s="5" t="str">
        <f>"20324121226"</f>
        <v>20324121226</v>
      </c>
      <c r="F448" s="10">
        <v>219.68</v>
      </c>
      <c r="G448" s="5"/>
      <c r="H448" s="5"/>
    </row>
    <row r="449" s="1" customFormat="1" spans="1:8">
      <c r="A449" s="5">
        <v>447</v>
      </c>
      <c r="B449" s="8" t="s">
        <v>562</v>
      </c>
      <c r="C449" s="5" t="s">
        <v>568</v>
      </c>
      <c r="D449" s="9" t="s">
        <v>32</v>
      </c>
      <c r="E449" s="5" t="str">
        <f>"20324112121"</f>
        <v>20324112121</v>
      </c>
      <c r="F449" s="10">
        <v>219.28</v>
      </c>
      <c r="G449" s="5"/>
      <c r="H449" s="5"/>
    </row>
    <row r="450" s="1" customFormat="1" spans="1:8">
      <c r="A450" s="5">
        <v>448</v>
      </c>
      <c r="B450" s="8" t="s">
        <v>562</v>
      </c>
      <c r="C450" s="5" t="s">
        <v>569</v>
      </c>
      <c r="D450" s="9" t="s">
        <v>10</v>
      </c>
      <c r="E450" s="5" t="str">
        <f>"20324120109"</f>
        <v>20324120109</v>
      </c>
      <c r="F450" s="10">
        <v>218.94</v>
      </c>
      <c r="G450" s="5"/>
      <c r="H450" s="5"/>
    </row>
    <row r="451" s="1" customFormat="1" spans="1:8">
      <c r="A451" s="5">
        <v>449</v>
      </c>
      <c r="B451" s="8" t="s">
        <v>562</v>
      </c>
      <c r="C451" s="5" t="s">
        <v>570</v>
      </c>
      <c r="D451" s="9" t="s">
        <v>32</v>
      </c>
      <c r="E451" s="5" t="str">
        <f>"20324122819"</f>
        <v>20324122819</v>
      </c>
      <c r="F451" s="10">
        <v>218.62</v>
      </c>
      <c r="G451" s="5"/>
      <c r="H451" s="5"/>
    </row>
    <row r="452" s="1" customFormat="1" spans="1:8">
      <c r="A452" s="5">
        <v>450</v>
      </c>
      <c r="B452" s="8" t="s">
        <v>562</v>
      </c>
      <c r="C452" s="5" t="s">
        <v>571</v>
      </c>
      <c r="D452" s="5" t="s">
        <v>10</v>
      </c>
      <c r="E452" s="5" t="s">
        <v>572</v>
      </c>
      <c r="F452" s="10">
        <v>216.53</v>
      </c>
      <c r="G452" s="5"/>
      <c r="H452" s="5"/>
    </row>
    <row r="453" s="1" customFormat="1" spans="1:8">
      <c r="A453" s="5">
        <v>451</v>
      </c>
      <c r="B453" s="8" t="s">
        <v>573</v>
      </c>
      <c r="C453" s="5" t="s">
        <v>574</v>
      </c>
      <c r="D453" s="9" t="s">
        <v>32</v>
      </c>
      <c r="E453" s="5" t="str">
        <f>"20324130803"</f>
        <v>20324130803</v>
      </c>
      <c r="F453" s="10">
        <v>216.04</v>
      </c>
      <c r="G453" s="5"/>
      <c r="H453" s="5"/>
    </row>
    <row r="454" s="1" customFormat="1" spans="1:8">
      <c r="A454" s="5">
        <v>452</v>
      </c>
      <c r="B454" s="8" t="s">
        <v>573</v>
      </c>
      <c r="C454" s="5" t="s">
        <v>575</v>
      </c>
      <c r="D454" s="9" t="s">
        <v>32</v>
      </c>
      <c r="E454" s="5" t="str">
        <f>"20324131012"</f>
        <v>20324131012</v>
      </c>
      <c r="F454" s="10">
        <v>211.16</v>
      </c>
      <c r="G454" s="5"/>
      <c r="H454" s="5"/>
    </row>
    <row r="455" s="1" customFormat="1" spans="1:8">
      <c r="A455" s="5">
        <v>453</v>
      </c>
      <c r="B455" s="8" t="s">
        <v>573</v>
      </c>
      <c r="C455" s="5" t="s">
        <v>576</v>
      </c>
      <c r="D455" s="9" t="s">
        <v>32</v>
      </c>
      <c r="E455" s="5" t="str">
        <f>"20324130906"</f>
        <v>20324130906</v>
      </c>
      <c r="F455" s="10">
        <v>208.44</v>
      </c>
      <c r="G455" s="5"/>
      <c r="H455" s="5"/>
    </row>
    <row r="456" s="1" customFormat="1" spans="1:8">
      <c r="A456" s="5">
        <v>454</v>
      </c>
      <c r="B456" s="8" t="s">
        <v>573</v>
      </c>
      <c r="C456" s="5" t="s">
        <v>577</v>
      </c>
      <c r="D456" s="9" t="s">
        <v>10</v>
      </c>
      <c r="E456" s="5" t="str">
        <f>"20324130913"</f>
        <v>20324130913</v>
      </c>
      <c r="F456" s="10">
        <v>207.59</v>
      </c>
      <c r="G456" s="5"/>
      <c r="H456" s="5"/>
    </row>
    <row r="457" s="1" customFormat="1" spans="1:8">
      <c r="A457" s="5">
        <v>455</v>
      </c>
      <c r="B457" s="8" t="s">
        <v>573</v>
      </c>
      <c r="C457" s="5" t="s">
        <v>578</v>
      </c>
      <c r="D457" s="9" t="s">
        <v>10</v>
      </c>
      <c r="E457" s="5" t="str">
        <f>"20324131114"</f>
        <v>20324131114</v>
      </c>
      <c r="F457" s="10">
        <v>205.79</v>
      </c>
      <c r="G457" s="5"/>
      <c r="H457" s="5"/>
    </row>
    <row r="458" s="1" customFormat="1" spans="1:8">
      <c r="A458" s="5">
        <v>456</v>
      </c>
      <c r="B458" s="8" t="s">
        <v>573</v>
      </c>
      <c r="C458" s="5" t="s">
        <v>579</v>
      </c>
      <c r="D458" s="9" t="s">
        <v>32</v>
      </c>
      <c r="E458" s="5" t="str">
        <f>"20324131001"</f>
        <v>20324131001</v>
      </c>
      <c r="F458" s="10">
        <v>203.05</v>
      </c>
      <c r="G458" s="5"/>
      <c r="H458" s="5"/>
    </row>
    <row r="459" s="1" customFormat="1" spans="1:8">
      <c r="A459" s="5">
        <v>457</v>
      </c>
      <c r="B459" s="8" t="s">
        <v>580</v>
      </c>
      <c r="C459" s="5" t="s">
        <v>581</v>
      </c>
      <c r="D459" s="9" t="s">
        <v>10</v>
      </c>
      <c r="E459" s="5" t="str">
        <f>"20324131213"</f>
        <v>20324131213</v>
      </c>
      <c r="F459" s="10">
        <v>206.76</v>
      </c>
      <c r="G459" s="5"/>
      <c r="H459" s="5"/>
    </row>
    <row r="460" s="1" customFormat="1" spans="1:8">
      <c r="A460" s="5">
        <v>458</v>
      </c>
      <c r="B460" s="8" t="s">
        <v>580</v>
      </c>
      <c r="C460" s="5" t="s">
        <v>582</v>
      </c>
      <c r="D460" s="9" t="s">
        <v>32</v>
      </c>
      <c r="E460" s="5" t="str">
        <f>"20324131309"</f>
        <v>20324131309</v>
      </c>
      <c r="F460" s="10">
        <v>206.19</v>
      </c>
      <c r="G460" s="5"/>
      <c r="H460" s="5"/>
    </row>
    <row r="461" s="1" customFormat="1" spans="1:8">
      <c r="A461" s="5">
        <v>459</v>
      </c>
      <c r="B461" s="8" t="s">
        <v>580</v>
      </c>
      <c r="C461" s="5" t="s">
        <v>583</v>
      </c>
      <c r="D461" s="9" t="s">
        <v>10</v>
      </c>
      <c r="E461" s="5" t="str">
        <f>"20324131322"</f>
        <v>20324131322</v>
      </c>
      <c r="F461" s="10">
        <v>205.28</v>
      </c>
      <c r="G461" s="5"/>
      <c r="H461" s="5"/>
    </row>
    <row r="462" s="1" customFormat="1" spans="1:8">
      <c r="A462" s="5">
        <v>460</v>
      </c>
      <c r="B462" s="8" t="s">
        <v>580</v>
      </c>
      <c r="C462" s="5" t="s">
        <v>584</v>
      </c>
      <c r="D462" s="9" t="s">
        <v>10</v>
      </c>
      <c r="E462" s="5" t="str">
        <f>"20324131327"</f>
        <v>20324131327</v>
      </c>
      <c r="F462" s="10">
        <v>203.68</v>
      </c>
      <c r="G462" s="5"/>
      <c r="H462" s="5"/>
    </row>
    <row r="463" s="1" customFormat="1" spans="1:8">
      <c r="A463" s="5">
        <v>461</v>
      </c>
      <c r="B463" s="8" t="s">
        <v>580</v>
      </c>
      <c r="C463" s="5" t="s">
        <v>585</v>
      </c>
      <c r="D463" s="9" t="s">
        <v>32</v>
      </c>
      <c r="E463" s="5" t="str">
        <f>"20324131320"</f>
        <v>20324131320</v>
      </c>
      <c r="F463" s="10">
        <v>202.89</v>
      </c>
      <c r="G463" s="5"/>
      <c r="H463" s="5"/>
    </row>
    <row r="464" s="1" customFormat="1" spans="1:8">
      <c r="A464" s="5">
        <v>462</v>
      </c>
      <c r="B464" s="8" t="s">
        <v>580</v>
      </c>
      <c r="C464" s="5" t="s">
        <v>586</v>
      </c>
      <c r="D464" s="9" t="s">
        <v>32</v>
      </c>
      <c r="E464" s="5" t="str">
        <f>"20324131219"</f>
        <v>20324131219</v>
      </c>
      <c r="F464" s="10">
        <v>194.4</v>
      </c>
      <c r="G464" s="5"/>
      <c r="H464" s="5"/>
    </row>
    <row r="465" s="1" customFormat="1" spans="1:8">
      <c r="A465" s="5">
        <v>463</v>
      </c>
      <c r="B465" s="8" t="s">
        <v>587</v>
      </c>
      <c r="C465" s="5" t="s">
        <v>588</v>
      </c>
      <c r="D465" s="9" t="s">
        <v>10</v>
      </c>
      <c r="E465" s="5" t="str">
        <f>"20324131725"</f>
        <v>20324131725</v>
      </c>
      <c r="F465" s="10">
        <v>224.34</v>
      </c>
      <c r="G465" s="5"/>
      <c r="H465" s="5"/>
    </row>
    <row r="466" s="1" customFormat="1" spans="1:8">
      <c r="A466" s="5">
        <v>464</v>
      </c>
      <c r="B466" s="8" t="s">
        <v>587</v>
      </c>
      <c r="C466" s="5" t="s">
        <v>589</v>
      </c>
      <c r="D466" s="9" t="s">
        <v>32</v>
      </c>
      <c r="E466" s="5" t="str">
        <f>"20324131710"</f>
        <v>20324131710</v>
      </c>
      <c r="F466" s="10">
        <v>219.05</v>
      </c>
      <c r="G466" s="5"/>
      <c r="H466" s="5"/>
    </row>
    <row r="467" s="1" customFormat="1" spans="1:8">
      <c r="A467" s="5">
        <v>465</v>
      </c>
      <c r="B467" s="8" t="s">
        <v>587</v>
      </c>
      <c r="C467" s="5" t="s">
        <v>590</v>
      </c>
      <c r="D467" s="9" t="s">
        <v>32</v>
      </c>
      <c r="E467" s="5" t="str">
        <f>"20324131817"</f>
        <v>20324131817</v>
      </c>
      <c r="F467" s="10">
        <v>217.11</v>
      </c>
      <c r="G467" s="5"/>
      <c r="H467" s="5"/>
    </row>
    <row r="468" s="1" customFormat="1" spans="1:8">
      <c r="A468" s="5">
        <v>466</v>
      </c>
      <c r="B468" s="8" t="s">
        <v>591</v>
      </c>
      <c r="C468" s="5" t="s">
        <v>592</v>
      </c>
      <c r="D468" s="9" t="s">
        <v>10</v>
      </c>
      <c r="E468" s="5" t="str">
        <f>"20324131901"</f>
        <v>20324131901</v>
      </c>
      <c r="F468" s="10">
        <v>210.92</v>
      </c>
      <c r="G468" s="5"/>
      <c r="H468" s="5"/>
    </row>
    <row r="469" s="1" customFormat="1" spans="1:8">
      <c r="A469" s="5">
        <v>467</v>
      </c>
      <c r="B469" s="8" t="s">
        <v>591</v>
      </c>
      <c r="C469" s="5" t="s">
        <v>593</v>
      </c>
      <c r="D469" s="9" t="s">
        <v>32</v>
      </c>
      <c r="E469" s="5" t="str">
        <f>"20324131902"</f>
        <v>20324131902</v>
      </c>
      <c r="F469" s="10">
        <v>205.66</v>
      </c>
      <c r="G469" s="5"/>
      <c r="H469" s="5"/>
    </row>
    <row r="470" s="1" customFormat="1" spans="1:8">
      <c r="A470" s="5">
        <v>468</v>
      </c>
      <c r="B470" s="8" t="s">
        <v>591</v>
      </c>
      <c r="C470" s="5" t="s">
        <v>594</v>
      </c>
      <c r="D470" s="5" t="s">
        <v>32</v>
      </c>
      <c r="E470" s="5" t="s">
        <v>595</v>
      </c>
      <c r="F470" s="10">
        <v>192.25</v>
      </c>
      <c r="G470" s="5"/>
      <c r="H470" s="5"/>
    </row>
    <row r="471" s="1" customFormat="1" spans="1:8">
      <c r="A471" s="5">
        <v>469</v>
      </c>
      <c r="B471" s="8" t="s">
        <v>596</v>
      </c>
      <c r="C471" s="5" t="s">
        <v>597</v>
      </c>
      <c r="D471" s="9" t="s">
        <v>32</v>
      </c>
      <c r="E471" s="5" t="str">
        <f>"20324132604"</f>
        <v>20324132604</v>
      </c>
      <c r="F471" s="10">
        <v>217.11</v>
      </c>
      <c r="G471" s="5"/>
      <c r="H471" s="5"/>
    </row>
    <row r="472" s="1" customFormat="1" spans="1:8">
      <c r="A472" s="5">
        <v>470</v>
      </c>
      <c r="B472" s="8" t="s">
        <v>596</v>
      </c>
      <c r="C472" s="5" t="s">
        <v>598</v>
      </c>
      <c r="D472" s="9" t="s">
        <v>32</v>
      </c>
      <c r="E472" s="5" t="str">
        <f>"20324132003"</f>
        <v>20324132003</v>
      </c>
      <c r="F472" s="10">
        <v>214.22</v>
      </c>
      <c r="G472" s="5"/>
      <c r="H472" s="5"/>
    </row>
    <row r="473" s="1" customFormat="1" spans="1:8">
      <c r="A473" s="5">
        <v>471</v>
      </c>
      <c r="B473" s="8" t="s">
        <v>596</v>
      </c>
      <c r="C473" s="5" t="s">
        <v>599</v>
      </c>
      <c r="D473" s="9" t="s">
        <v>32</v>
      </c>
      <c r="E473" s="5" t="str">
        <f>"20324132210"</f>
        <v>20324132210</v>
      </c>
      <c r="F473" s="10">
        <v>214.12</v>
      </c>
      <c r="G473" s="5"/>
      <c r="H473" s="5"/>
    </row>
    <row r="474" s="1" customFormat="1" spans="1:8">
      <c r="A474" s="5">
        <v>472</v>
      </c>
      <c r="B474" s="8" t="s">
        <v>600</v>
      </c>
      <c r="C474" s="5" t="s">
        <v>601</v>
      </c>
      <c r="D474" s="9" t="s">
        <v>10</v>
      </c>
      <c r="E474" s="5" t="str">
        <f>"20324132701"</f>
        <v>20324132701</v>
      </c>
      <c r="F474" s="10">
        <v>218.96</v>
      </c>
      <c r="G474" s="5"/>
      <c r="H474" s="5"/>
    </row>
    <row r="475" s="1" customFormat="1" spans="1:8">
      <c r="A475" s="5">
        <v>473</v>
      </c>
      <c r="B475" s="8" t="s">
        <v>600</v>
      </c>
      <c r="C475" s="5" t="s">
        <v>602</v>
      </c>
      <c r="D475" s="9" t="s">
        <v>10</v>
      </c>
      <c r="E475" s="5" t="str">
        <f>"20324133018"</f>
        <v>20324133018</v>
      </c>
      <c r="F475" s="10">
        <v>218.92</v>
      </c>
      <c r="G475" s="5"/>
      <c r="H475" s="5"/>
    </row>
    <row r="476" s="1" customFormat="1" spans="1:8">
      <c r="A476" s="5">
        <v>474</v>
      </c>
      <c r="B476" s="8" t="s">
        <v>600</v>
      </c>
      <c r="C476" s="5" t="s">
        <v>603</v>
      </c>
      <c r="D476" s="9" t="s">
        <v>10</v>
      </c>
      <c r="E476" s="5" t="str">
        <f>"20324140105"</f>
        <v>20324140105</v>
      </c>
      <c r="F476" s="10">
        <v>215.43</v>
      </c>
      <c r="G476" s="5"/>
      <c r="H476" s="5"/>
    </row>
    <row r="477" s="1" customFormat="1" spans="1:8">
      <c r="A477" s="5">
        <v>475</v>
      </c>
      <c r="B477" s="8" t="s">
        <v>604</v>
      </c>
      <c r="C477" s="5" t="s">
        <v>605</v>
      </c>
      <c r="D477" s="9" t="s">
        <v>10</v>
      </c>
      <c r="E477" s="5" t="str">
        <f>"20324141004"</f>
        <v>20324141004</v>
      </c>
      <c r="F477" s="10">
        <v>230.75</v>
      </c>
      <c r="G477" s="5"/>
      <c r="H477" s="5"/>
    </row>
    <row r="478" s="1" customFormat="1" spans="1:8">
      <c r="A478" s="5">
        <v>476</v>
      </c>
      <c r="B478" s="8" t="s">
        <v>604</v>
      </c>
      <c r="C478" s="5" t="s">
        <v>606</v>
      </c>
      <c r="D478" s="9" t="s">
        <v>32</v>
      </c>
      <c r="E478" s="5" t="str">
        <f>"20324141330"</f>
        <v>20324141330</v>
      </c>
      <c r="F478" s="10">
        <v>215.36</v>
      </c>
      <c r="G478" s="5"/>
      <c r="H478" s="5"/>
    </row>
    <row r="479" s="1" customFormat="1" spans="1:8">
      <c r="A479" s="5">
        <v>477</v>
      </c>
      <c r="B479" s="8" t="s">
        <v>604</v>
      </c>
      <c r="C479" s="5" t="s">
        <v>607</v>
      </c>
      <c r="D479" s="9" t="s">
        <v>32</v>
      </c>
      <c r="E479" s="5" t="str">
        <f>"20324141102"</f>
        <v>20324141102</v>
      </c>
      <c r="F479" s="10">
        <v>207.46</v>
      </c>
      <c r="G479" s="5"/>
      <c r="H479" s="5"/>
    </row>
    <row r="480" s="1" customFormat="1" spans="1:8">
      <c r="A480" s="5">
        <v>478</v>
      </c>
      <c r="B480" s="8" t="s">
        <v>604</v>
      </c>
      <c r="C480" s="5" t="s">
        <v>608</v>
      </c>
      <c r="D480" s="5" t="s">
        <v>32</v>
      </c>
      <c r="E480" s="5" t="str">
        <f>"20324141219"</f>
        <v>20324141219</v>
      </c>
      <c r="F480" s="10">
        <v>204.17</v>
      </c>
      <c r="G480" s="5"/>
      <c r="H480" s="5"/>
    </row>
    <row r="481" s="1" customFormat="1" spans="1:8">
      <c r="A481" s="5">
        <v>479</v>
      </c>
      <c r="B481" s="8" t="s">
        <v>604</v>
      </c>
      <c r="C481" s="5" t="s">
        <v>609</v>
      </c>
      <c r="D481" s="5" t="s">
        <v>32</v>
      </c>
      <c r="E481" s="5" t="str">
        <f>"20324141110"</f>
        <v>20324141110</v>
      </c>
      <c r="F481" s="10">
        <v>203.61</v>
      </c>
      <c r="G481" s="5"/>
      <c r="H481" s="5"/>
    </row>
    <row r="482" s="1" customFormat="1" spans="1:8">
      <c r="A482" s="5">
        <v>480</v>
      </c>
      <c r="B482" s="8" t="s">
        <v>604</v>
      </c>
      <c r="C482" s="5" t="s">
        <v>610</v>
      </c>
      <c r="D482" s="5" t="s">
        <v>10</v>
      </c>
      <c r="E482" s="5" t="str">
        <f>"20324141527"</f>
        <v>20324141527</v>
      </c>
      <c r="F482" s="10">
        <v>200.07</v>
      </c>
      <c r="G482" s="5"/>
      <c r="H482" s="5"/>
    </row>
    <row r="483" s="1" customFormat="1" spans="1:8">
      <c r="A483" s="5">
        <v>481</v>
      </c>
      <c r="B483" s="8" t="s">
        <v>611</v>
      </c>
      <c r="C483" s="5" t="s">
        <v>612</v>
      </c>
      <c r="D483" s="9" t="s">
        <v>32</v>
      </c>
      <c r="E483" s="5" t="str">
        <f>"20324142011"</f>
        <v>20324142011</v>
      </c>
      <c r="F483" s="10">
        <v>221.45</v>
      </c>
      <c r="G483" s="5"/>
      <c r="H483" s="5"/>
    </row>
    <row r="484" s="1" customFormat="1" spans="1:8">
      <c r="A484" s="5">
        <v>482</v>
      </c>
      <c r="B484" s="8" t="s">
        <v>611</v>
      </c>
      <c r="C484" s="5" t="s">
        <v>613</v>
      </c>
      <c r="D484" s="9" t="s">
        <v>32</v>
      </c>
      <c r="E484" s="5" t="str">
        <f>"20324141724"</f>
        <v>20324141724</v>
      </c>
      <c r="F484" s="10">
        <v>213.69</v>
      </c>
      <c r="G484" s="5"/>
      <c r="H484" s="5"/>
    </row>
    <row r="485" s="1" customFormat="1" spans="1:8">
      <c r="A485" s="5">
        <v>483</v>
      </c>
      <c r="B485" s="8" t="s">
        <v>611</v>
      </c>
      <c r="C485" s="5" t="s">
        <v>614</v>
      </c>
      <c r="D485" s="9" t="s">
        <v>32</v>
      </c>
      <c r="E485" s="5" t="str">
        <f>"20324141602"</f>
        <v>20324141602</v>
      </c>
      <c r="F485" s="10">
        <v>212.97</v>
      </c>
      <c r="G485" s="5"/>
      <c r="H485" s="5"/>
    </row>
    <row r="486" s="1" customFormat="1" spans="1:8">
      <c r="A486" s="5">
        <v>484</v>
      </c>
      <c r="B486" s="8" t="s">
        <v>611</v>
      </c>
      <c r="C486" s="5" t="s">
        <v>615</v>
      </c>
      <c r="D486" s="9" t="s">
        <v>32</v>
      </c>
      <c r="E486" s="5" t="str">
        <f>"20324142018"</f>
        <v>20324142018</v>
      </c>
      <c r="F486" s="10">
        <v>211.14</v>
      </c>
      <c r="G486" s="5"/>
      <c r="H486" s="5"/>
    </row>
    <row r="487" s="1" customFormat="1" spans="1:8">
      <c r="A487" s="5">
        <v>485</v>
      </c>
      <c r="B487" s="8" t="s">
        <v>611</v>
      </c>
      <c r="C487" s="5" t="s">
        <v>616</v>
      </c>
      <c r="D487" s="9" t="s">
        <v>32</v>
      </c>
      <c r="E487" s="5" t="str">
        <f>"20324141723"</f>
        <v>20324141723</v>
      </c>
      <c r="F487" s="10">
        <v>210.24</v>
      </c>
      <c r="G487" s="5"/>
      <c r="H487" s="5"/>
    </row>
    <row r="488" s="1" customFormat="1" spans="1:8">
      <c r="A488" s="5">
        <v>486</v>
      </c>
      <c r="B488" s="8" t="s">
        <v>611</v>
      </c>
      <c r="C488" s="5" t="s">
        <v>617</v>
      </c>
      <c r="D488" s="5" t="s">
        <v>32</v>
      </c>
      <c r="E488" s="5" t="str">
        <f>"20324141721"</f>
        <v>20324141721</v>
      </c>
      <c r="F488" s="10">
        <v>209.19</v>
      </c>
      <c r="G488" s="5"/>
      <c r="H488" s="5"/>
    </row>
    <row r="489" s="1" customFormat="1" spans="1:8">
      <c r="A489" s="5">
        <v>487</v>
      </c>
      <c r="B489" s="8" t="s">
        <v>618</v>
      </c>
      <c r="C489" s="5" t="s">
        <v>619</v>
      </c>
      <c r="D489" s="9" t="s">
        <v>10</v>
      </c>
      <c r="E489" s="5" t="str">
        <f>"20324142408"</f>
        <v>20324142408</v>
      </c>
      <c r="F489" s="10">
        <v>225.37</v>
      </c>
      <c r="G489" s="5"/>
      <c r="H489" s="5"/>
    </row>
    <row r="490" s="1" customFormat="1" spans="1:8">
      <c r="A490" s="5">
        <v>488</v>
      </c>
      <c r="B490" s="8" t="s">
        <v>618</v>
      </c>
      <c r="C490" s="5" t="s">
        <v>620</v>
      </c>
      <c r="D490" s="9" t="s">
        <v>32</v>
      </c>
      <c r="E490" s="5" t="str">
        <f>"20324151628"</f>
        <v>20324151628</v>
      </c>
      <c r="F490" s="10">
        <v>221.49</v>
      </c>
      <c r="G490" s="5"/>
      <c r="H490" s="5"/>
    </row>
    <row r="491" s="1" customFormat="1" spans="1:8">
      <c r="A491" s="5">
        <v>489</v>
      </c>
      <c r="B491" s="8" t="s">
        <v>618</v>
      </c>
      <c r="C491" s="5" t="s">
        <v>621</v>
      </c>
      <c r="D491" s="9" t="s">
        <v>32</v>
      </c>
      <c r="E491" s="5" t="str">
        <f>"20324142225"</f>
        <v>20324142225</v>
      </c>
      <c r="F491" s="10">
        <v>219.47</v>
      </c>
      <c r="G491" s="5"/>
      <c r="H491" s="5"/>
    </row>
    <row r="492" s="1" customFormat="1" spans="1:8">
      <c r="A492" s="5">
        <v>490</v>
      </c>
      <c r="B492" s="8" t="s">
        <v>622</v>
      </c>
      <c r="C492" s="5" t="s">
        <v>623</v>
      </c>
      <c r="D492" s="9" t="s">
        <v>32</v>
      </c>
      <c r="E492" s="5" t="str">
        <f>"20324152824"</f>
        <v>20324152824</v>
      </c>
      <c r="F492" s="10">
        <v>222.11</v>
      </c>
      <c r="G492" s="5"/>
      <c r="H492" s="5"/>
    </row>
    <row r="493" s="1" customFormat="1" spans="1:8">
      <c r="A493" s="5">
        <v>491</v>
      </c>
      <c r="B493" s="8" t="s">
        <v>622</v>
      </c>
      <c r="C493" s="5" t="s">
        <v>624</v>
      </c>
      <c r="D493" s="9" t="s">
        <v>10</v>
      </c>
      <c r="E493" s="5" t="str">
        <f>"20324160321"</f>
        <v>20324160321</v>
      </c>
      <c r="F493" s="10">
        <v>221.41</v>
      </c>
      <c r="G493" s="5"/>
      <c r="H493" s="5"/>
    </row>
    <row r="494" s="1" customFormat="1" spans="1:8">
      <c r="A494" s="5">
        <v>492</v>
      </c>
      <c r="B494" s="8" t="s">
        <v>622</v>
      </c>
      <c r="C494" s="5" t="s">
        <v>625</v>
      </c>
      <c r="D494" s="9" t="s">
        <v>32</v>
      </c>
      <c r="E494" s="5" t="str">
        <f>"20324152211"</f>
        <v>20324152211</v>
      </c>
      <c r="F494" s="10">
        <v>216.6</v>
      </c>
      <c r="G494" s="5"/>
      <c r="H494" s="5"/>
    </row>
    <row r="495" s="1" customFormat="1" spans="1:8">
      <c r="A495" s="5">
        <v>493</v>
      </c>
      <c r="B495" s="8" t="s">
        <v>626</v>
      </c>
      <c r="C495" s="5" t="s">
        <v>627</v>
      </c>
      <c r="D495" s="9" t="s">
        <v>10</v>
      </c>
      <c r="E495" s="5" t="str">
        <f>"20324161014"</f>
        <v>20324161014</v>
      </c>
      <c r="F495" s="10">
        <v>225.02</v>
      </c>
      <c r="G495" s="5"/>
      <c r="H495" s="5"/>
    </row>
    <row r="496" s="1" customFormat="1" spans="1:8">
      <c r="A496" s="5">
        <v>494</v>
      </c>
      <c r="B496" s="8" t="s">
        <v>626</v>
      </c>
      <c r="C496" s="5" t="s">
        <v>628</v>
      </c>
      <c r="D496" s="9" t="s">
        <v>10</v>
      </c>
      <c r="E496" s="5" t="str">
        <f>"20324162006"</f>
        <v>20324162006</v>
      </c>
      <c r="F496" s="10">
        <v>224.52</v>
      </c>
      <c r="G496" s="5"/>
      <c r="H496" s="5"/>
    </row>
    <row r="497" s="1" customFormat="1" spans="1:8">
      <c r="A497" s="5">
        <v>495</v>
      </c>
      <c r="B497" s="8" t="s">
        <v>626</v>
      </c>
      <c r="C497" s="5" t="s">
        <v>629</v>
      </c>
      <c r="D497" s="9" t="s">
        <v>32</v>
      </c>
      <c r="E497" s="5" t="str">
        <f>"20324160624"</f>
        <v>20324160624</v>
      </c>
      <c r="F497" s="10">
        <v>223.31</v>
      </c>
      <c r="G497" s="5"/>
      <c r="H497" s="5"/>
    </row>
    <row r="498" s="1" customFormat="1" spans="1:8">
      <c r="A498" s="5">
        <v>496</v>
      </c>
      <c r="B498" s="8" t="s">
        <v>630</v>
      </c>
      <c r="C498" s="5" t="s">
        <v>631</v>
      </c>
      <c r="D498" s="9" t="s">
        <v>10</v>
      </c>
      <c r="E498" s="5" t="str">
        <f>"20325010504"</f>
        <v>20325010504</v>
      </c>
      <c r="F498" s="10">
        <v>230.61</v>
      </c>
      <c r="G498" s="5"/>
      <c r="H498" s="5"/>
    </row>
    <row r="499" s="1" customFormat="1" spans="1:8">
      <c r="A499" s="5">
        <v>497</v>
      </c>
      <c r="B499" s="8" t="s">
        <v>630</v>
      </c>
      <c r="C499" s="5" t="s">
        <v>632</v>
      </c>
      <c r="D499" s="9" t="s">
        <v>32</v>
      </c>
      <c r="E499" s="5" t="str">
        <f>"20325011224"</f>
        <v>20325011224</v>
      </c>
      <c r="F499" s="10">
        <v>230.14</v>
      </c>
      <c r="G499" s="5"/>
      <c r="H499" s="5"/>
    </row>
    <row r="500" s="1" customFormat="1" spans="1:8">
      <c r="A500" s="5">
        <v>498</v>
      </c>
      <c r="B500" s="8" t="s">
        <v>630</v>
      </c>
      <c r="C500" s="5" t="s">
        <v>633</v>
      </c>
      <c r="D500" s="9" t="s">
        <v>10</v>
      </c>
      <c r="E500" s="5" t="str">
        <f>"20325010814"</f>
        <v>20325010814</v>
      </c>
      <c r="F500" s="10">
        <v>229.34</v>
      </c>
      <c r="G500" s="5"/>
      <c r="H500" s="5"/>
    </row>
    <row r="501" s="1" customFormat="1" spans="1:8">
      <c r="A501" s="5">
        <v>499</v>
      </c>
      <c r="B501" s="8" t="s">
        <v>630</v>
      </c>
      <c r="C501" s="5" t="s">
        <v>634</v>
      </c>
      <c r="D501" s="9" t="s">
        <v>32</v>
      </c>
      <c r="E501" s="5" t="str">
        <f>"20325010826"</f>
        <v>20325010826</v>
      </c>
      <c r="F501" s="10">
        <v>225.9</v>
      </c>
      <c r="G501" s="5"/>
      <c r="H501" s="5"/>
    </row>
    <row r="502" s="1" customFormat="1" spans="1:8">
      <c r="A502" s="5">
        <v>500</v>
      </c>
      <c r="B502" s="8" t="s">
        <v>630</v>
      </c>
      <c r="C502" s="5" t="s">
        <v>635</v>
      </c>
      <c r="D502" s="9" t="s">
        <v>32</v>
      </c>
      <c r="E502" s="5" t="str">
        <f>"20325011322"</f>
        <v>20325011322</v>
      </c>
      <c r="F502" s="10">
        <v>225.68</v>
      </c>
      <c r="G502" s="5"/>
      <c r="H502" s="5"/>
    </row>
    <row r="503" s="1" customFormat="1" spans="1:8">
      <c r="A503" s="5">
        <v>501</v>
      </c>
      <c r="B503" s="8" t="s">
        <v>630</v>
      </c>
      <c r="C503" s="5" t="s">
        <v>636</v>
      </c>
      <c r="D503" s="9" t="s">
        <v>10</v>
      </c>
      <c r="E503" s="5" t="str">
        <f>"20325010324"</f>
        <v>20325010324</v>
      </c>
      <c r="F503" s="10">
        <v>221.39</v>
      </c>
      <c r="G503" s="5"/>
      <c r="H503" s="5"/>
    </row>
    <row r="504" s="1" customFormat="1" spans="1:8">
      <c r="A504" s="5">
        <v>502</v>
      </c>
      <c r="B504" s="8" t="s">
        <v>637</v>
      </c>
      <c r="C504" s="5" t="s">
        <v>638</v>
      </c>
      <c r="D504" s="9" t="s">
        <v>10</v>
      </c>
      <c r="E504" s="5" t="str">
        <f>"20325013313"</f>
        <v>20325013313</v>
      </c>
      <c r="F504" s="10">
        <v>232.72</v>
      </c>
      <c r="G504" s="5"/>
      <c r="H504" s="5"/>
    </row>
    <row r="505" s="1" customFormat="1" spans="1:8">
      <c r="A505" s="5">
        <v>503</v>
      </c>
      <c r="B505" s="8" t="s">
        <v>637</v>
      </c>
      <c r="C505" s="5" t="s">
        <v>639</v>
      </c>
      <c r="D505" s="9" t="s">
        <v>32</v>
      </c>
      <c r="E505" s="5" t="str">
        <f>"20325013705"</f>
        <v>20325013705</v>
      </c>
      <c r="F505" s="10">
        <v>231.94</v>
      </c>
      <c r="G505" s="5"/>
      <c r="H505" s="5"/>
    </row>
    <row r="506" s="1" customFormat="1" spans="1:8">
      <c r="A506" s="5">
        <v>504</v>
      </c>
      <c r="B506" s="8" t="s">
        <v>637</v>
      </c>
      <c r="C506" s="5" t="s">
        <v>640</v>
      </c>
      <c r="D506" s="9" t="s">
        <v>32</v>
      </c>
      <c r="E506" s="5" t="str">
        <f>"20325011924"</f>
        <v>20325011924</v>
      </c>
      <c r="F506" s="10">
        <v>227.01</v>
      </c>
      <c r="G506" s="5"/>
      <c r="H506" s="5"/>
    </row>
    <row r="507" s="1" customFormat="1" spans="1:8">
      <c r="A507" s="5">
        <v>505</v>
      </c>
      <c r="B507" s="8" t="s">
        <v>637</v>
      </c>
      <c r="C507" s="5" t="s">
        <v>641</v>
      </c>
      <c r="D507" s="9" t="s">
        <v>32</v>
      </c>
      <c r="E507" s="5" t="str">
        <f>"20325011810"</f>
        <v>20325011810</v>
      </c>
      <c r="F507" s="10">
        <v>225.06</v>
      </c>
      <c r="G507" s="5"/>
      <c r="H507" s="5"/>
    </row>
    <row r="508" s="1" customFormat="1" spans="1:8">
      <c r="A508" s="5">
        <v>506</v>
      </c>
      <c r="B508" s="8" t="s">
        <v>637</v>
      </c>
      <c r="C508" s="5" t="s">
        <v>642</v>
      </c>
      <c r="D508" s="9" t="s">
        <v>10</v>
      </c>
      <c r="E508" s="5" t="str">
        <f>"20325012309"</f>
        <v>20325012309</v>
      </c>
      <c r="F508" s="10">
        <v>224.73</v>
      </c>
      <c r="G508" s="5"/>
      <c r="H508" s="5"/>
    </row>
    <row r="509" s="1" customFormat="1" spans="1:8">
      <c r="A509" s="5">
        <v>507</v>
      </c>
      <c r="B509" s="8" t="s">
        <v>637</v>
      </c>
      <c r="C509" s="5" t="s">
        <v>643</v>
      </c>
      <c r="D509" s="9" t="s">
        <v>10</v>
      </c>
      <c r="E509" s="5" t="str">
        <f>"20325011902"</f>
        <v>20325011902</v>
      </c>
      <c r="F509" s="10">
        <v>221.74</v>
      </c>
      <c r="G509" s="5"/>
      <c r="H509" s="5"/>
    </row>
    <row r="510" s="1" customFormat="1" spans="1:8">
      <c r="A510" s="5">
        <v>508</v>
      </c>
      <c r="B510" s="8" t="s">
        <v>644</v>
      </c>
      <c r="C510" s="5" t="s">
        <v>645</v>
      </c>
      <c r="D510" s="9" t="s">
        <v>32</v>
      </c>
      <c r="E510" s="5" t="str">
        <f>"20325014508"</f>
        <v>20325014508</v>
      </c>
      <c r="F510" s="10">
        <v>233.41</v>
      </c>
      <c r="G510" s="5"/>
      <c r="H510" s="5"/>
    </row>
    <row r="511" s="1" customFormat="1" spans="1:8">
      <c r="A511" s="5">
        <v>509</v>
      </c>
      <c r="B511" s="8" t="s">
        <v>644</v>
      </c>
      <c r="C511" s="5" t="s">
        <v>646</v>
      </c>
      <c r="D511" s="9" t="s">
        <v>32</v>
      </c>
      <c r="E511" s="5" t="str">
        <f>"20325015210"</f>
        <v>20325015210</v>
      </c>
      <c r="F511" s="10">
        <v>230.54</v>
      </c>
      <c r="G511" s="5"/>
      <c r="H511" s="5"/>
    </row>
    <row r="512" s="1" customFormat="1" spans="1:8">
      <c r="A512" s="5">
        <v>510</v>
      </c>
      <c r="B512" s="8" t="s">
        <v>644</v>
      </c>
      <c r="C512" s="5" t="s">
        <v>647</v>
      </c>
      <c r="D512" s="9" t="s">
        <v>32</v>
      </c>
      <c r="E512" s="5" t="str">
        <f>"20325014012"</f>
        <v>20325014012</v>
      </c>
      <c r="F512" s="10">
        <v>229.09</v>
      </c>
      <c r="G512" s="5"/>
      <c r="H512" s="5"/>
    </row>
    <row r="513" s="1" customFormat="1" spans="1:8">
      <c r="A513" s="5">
        <v>511</v>
      </c>
      <c r="B513" s="8" t="s">
        <v>644</v>
      </c>
      <c r="C513" s="5" t="s">
        <v>648</v>
      </c>
      <c r="D513" s="9" t="s">
        <v>32</v>
      </c>
      <c r="E513" s="5" t="str">
        <f>"20325015401"</f>
        <v>20325015401</v>
      </c>
      <c r="F513" s="10">
        <v>228.72</v>
      </c>
      <c r="G513" s="5"/>
      <c r="H513" s="5"/>
    </row>
    <row r="514" s="1" customFormat="1" spans="1:8">
      <c r="A514" s="5">
        <v>512</v>
      </c>
      <c r="B514" s="8" t="s">
        <v>644</v>
      </c>
      <c r="C514" s="5" t="s">
        <v>649</v>
      </c>
      <c r="D514" s="9" t="s">
        <v>32</v>
      </c>
      <c r="E514" s="5" t="str">
        <f>"20325020604"</f>
        <v>20325020604</v>
      </c>
      <c r="F514" s="10">
        <v>227.21</v>
      </c>
      <c r="G514" s="5"/>
      <c r="H514" s="5"/>
    </row>
    <row r="515" s="1" customFormat="1" spans="1:8">
      <c r="A515" s="5">
        <v>513</v>
      </c>
      <c r="B515" s="8" t="s">
        <v>644</v>
      </c>
      <c r="C515" s="5" t="s">
        <v>650</v>
      </c>
      <c r="D515" s="5" t="s">
        <v>32</v>
      </c>
      <c r="E515" s="5" t="s">
        <v>651</v>
      </c>
      <c r="F515" s="10">
        <v>226.88</v>
      </c>
      <c r="G515" s="5"/>
      <c r="H515" s="5"/>
    </row>
    <row r="516" s="1" customFormat="1" spans="1:8">
      <c r="A516" s="5">
        <v>514</v>
      </c>
      <c r="B516" s="8" t="s">
        <v>652</v>
      </c>
      <c r="C516" s="5" t="s">
        <v>653</v>
      </c>
      <c r="D516" s="9" t="s">
        <v>32</v>
      </c>
      <c r="E516" s="5" t="str">
        <f>"20325021803"</f>
        <v>20325021803</v>
      </c>
      <c r="F516" s="10">
        <v>207.76</v>
      </c>
      <c r="G516" s="5"/>
      <c r="H516" s="5"/>
    </row>
    <row r="517" s="1" customFormat="1" spans="1:8">
      <c r="A517" s="5">
        <v>515</v>
      </c>
      <c r="B517" s="8" t="s">
        <v>652</v>
      </c>
      <c r="C517" s="5" t="s">
        <v>654</v>
      </c>
      <c r="D517" s="9" t="s">
        <v>32</v>
      </c>
      <c r="E517" s="5" t="str">
        <f>"20325021801"</f>
        <v>20325021801</v>
      </c>
      <c r="F517" s="10">
        <v>196.61</v>
      </c>
      <c r="G517" s="5"/>
      <c r="H517" s="5"/>
    </row>
    <row r="518" s="1" customFormat="1" spans="1:8">
      <c r="A518" s="5">
        <v>516</v>
      </c>
      <c r="B518" s="8" t="s">
        <v>652</v>
      </c>
      <c r="C518" s="5" t="s">
        <v>655</v>
      </c>
      <c r="D518" s="5" t="s">
        <v>10</v>
      </c>
      <c r="E518" s="5" t="s">
        <v>656</v>
      </c>
      <c r="F518" s="10">
        <v>167.21</v>
      </c>
      <c r="G518" s="5"/>
      <c r="H518" s="5"/>
    </row>
    <row r="519" s="1" customFormat="1" spans="1:8">
      <c r="A519" s="5">
        <v>517</v>
      </c>
      <c r="B519" s="8" t="s">
        <v>657</v>
      </c>
      <c r="C519" s="5" t="s">
        <v>658</v>
      </c>
      <c r="D519" s="9" t="s">
        <v>32</v>
      </c>
      <c r="E519" s="5" t="str">
        <f>"20325021814"</f>
        <v>20325021814</v>
      </c>
      <c r="F519" s="10">
        <v>220.89</v>
      </c>
      <c r="G519" s="5"/>
      <c r="H519" s="5"/>
    </row>
    <row r="520" s="1" customFormat="1" spans="1:8">
      <c r="A520" s="5">
        <v>518</v>
      </c>
      <c r="B520" s="8" t="s">
        <v>657</v>
      </c>
      <c r="C520" s="5" t="s">
        <v>659</v>
      </c>
      <c r="D520" s="9" t="s">
        <v>32</v>
      </c>
      <c r="E520" s="5" t="str">
        <f>"20325021812"</f>
        <v>20325021812</v>
      </c>
      <c r="F520" s="10">
        <v>213.15</v>
      </c>
      <c r="G520" s="5"/>
      <c r="H520" s="5"/>
    </row>
    <row r="521" s="1" customFormat="1" spans="1:8">
      <c r="A521" s="5">
        <v>519</v>
      </c>
      <c r="B521" s="8" t="s">
        <v>657</v>
      </c>
      <c r="C521" s="5" t="s">
        <v>660</v>
      </c>
      <c r="D521" s="9" t="s">
        <v>32</v>
      </c>
      <c r="E521" s="5" t="str">
        <f>"20325021820"</f>
        <v>20325021820</v>
      </c>
      <c r="F521" s="10">
        <v>207.41</v>
      </c>
      <c r="G521" s="5"/>
      <c r="H521" s="5"/>
    </row>
    <row r="522" s="1" customFormat="1" spans="1:8">
      <c r="A522" s="5">
        <v>520</v>
      </c>
      <c r="B522" s="8" t="s">
        <v>661</v>
      </c>
      <c r="C522" s="5" t="s">
        <v>662</v>
      </c>
      <c r="D522" s="9" t="s">
        <v>10</v>
      </c>
      <c r="E522" s="5" t="str">
        <f>"20325022108"</f>
        <v>20325022108</v>
      </c>
      <c r="F522" s="10">
        <v>236.33</v>
      </c>
      <c r="G522" s="5"/>
      <c r="H522" s="5"/>
    </row>
    <row r="523" s="1" customFormat="1" spans="1:8">
      <c r="A523" s="5">
        <v>521</v>
      </c>
      <c r="B523" s="8" t="s">
        <v>661</v>
      </c>
      <c r="C523" s="5" t="s">
        <v>663</v>
      </c>
      <c r="D523" s="9" t="s">
        <v>32</v>
      </c>
      <c r="E523" s="5" t="str">
        <f>"20325021904"</f>
        <v>20325021904</v>
      </c>
      <c r="F523" s="10">
        <v>221.5</v>
      </c>
      <c r="G523" s="5"/>
      <c r="H523" s="5"/>
    </row>
    <row r="524" s="1" customFormat="1" spans="1:8">
      <c r="A524" s="5">
        <v>522</v>
      </c>
      <c r="B524" s="8" t="s">
        <v>661</v>
      </c>
      <c r="C524" s="5" t="s">
        <v>664</v>
      </c>
      <c r="D524" s="5" t="s">
        <v>32</v>
      </c>
      <c r="E524" s="5" t="s">
        <v>665</v>
      </c>
      <c r="F524" s="10">
        <v>219.34</v>
      </c>
      <c r="G524" s="5"/>
      <c r="H524" s="5"/>
    </row>
    <row r="525" s="1" customFormat="1" spans="1:8">
      <c r="A525" s="5">
        <v>523</v>
      </c>
      <c r="B525" s="8" t="s">
        <v>666</v>
      </c>
      <c r="C525" s="5" t="s">
        <v>667</v>
      </c>
      <c r="D525" s="9" t="s">
        <v>32</v>
      </c>
      <c r="E525" s="5" t="str">
        <f>"20325022527"</f>
        <v>20325022527</v>
      </c>
      <c r="F525" s="10">
        <v>202.46</v>
      </c>
      <c r="G525" s="5"/>
      <c r="H525" s="5"/>
    </row>
    <row r="526" s="1" customFormat="1" spans="1:8">
      <c r="A526" s="5">
        <v>524</v>
      </c>
      <c r="B526" s="8" t="s">
        <v>666</v>
      </c>
      <c r="C526" s="5" t="s">
        <v>668</v>
      </c>
      <c r="D526" s="9" t="s">
        <v>32</v>
      </c>
      <c r="E526" s="5" t="str">
        <f>"20325022520"</f>
        <v>20325022520</v>
      </c>
      <c r="F526" s="10">
        <v>188.55</v>
      </c>
      <c r="G526" s="5"/>
      <c r="H526" s="5"/>
    </row>
    <row r="527" s="1" customFormat="1" spans="1:8">
      <c r="A527" s="5">
        <v>525</v>
      </c>
      <c r="B527" s="8" t="s">
        <v>666</v>
      </c>
      <c r="C527" s="5" t="s">
        <v>669</v>
      </c>
      <c r="D527" s="9" t="s">
        <v>10</v>
      </c>
      <c r="E527" s="5" t="str">
        <f>"20325022523"</f>
        <v>20325022523</v>
      </c>
      <c r="F527" s="10">
        <v>185.98</v>
      </c>
      <c r="G527" s="5"/>
      <c r="H527" s="5"/>
    </row>
    <row r="528" s="1" customFormat="1" spans="1:8">
      <c r="A528" s="5">
        <v>526</v>
      </c>
      <c r="B528" s="8" t="s">
        <v>670</v>
      </c>
      <c r="C528" s="5" t="s">
        <v>671</v>
      </c>
      <c r="D528" s="9" t="s">
        <v>10</v>
      </c>
      <c r="E528" s="5" t="str">
        <f>"20325022620"</f>
        <v>20325022620</v>
      </c>
      <c r="F528" s="10">
        <v>230.93</v>
      </c>
      <c r="G528" s="5"/>
      <c r="H528" s="5"/>
    </row>
    <row r="529" s="1" customFormat="1" spans="1:8">
      <c r="A529" s="5">
        <v>527</v>
      </c>
      <c r="B529" s="8" t="s">
        <v>670</v>
      </c>
      <c r="C529" s="5" t="s">
        <v>672</v>
      </c>
      <c r="D529" s="9" t="s">
        <v>32</v>
      </c>
      <c r="E529" s="5" t="str">
        <f>"20325022913"</f>
        <v>20325022913</v>
      </c>
      <c r="F529" s="10">
        <v>224.46</v>
      </c>
      <c r="G529" s="5"/>
      <c r="H529" s="5"/>
    </row>
    <row r="530" s="1" customFormat="1" spans="1:8">
      <c r="A530" s="5">
        <v>528</v>
      </c>
      <c r="B530" s="8" t="s">
        <v>670</v>
      </c>
      <c r="C530" s="5" t="s">
        <v>673</v>
      </c>
      <c r="D530" s="9" t="s">
        <v>32</v>
      </c>
      <c r="E530" s="5" t="str">
        <f>"20325023120"</f>
        <v>20325023120</v>
      </c>
      <c r="F530" s="10">
        <v>223.17</v>
      </c>
      <c r="G530" s="5"/>
      <c r="H530" s="5"/>
    </row>
    <row r="531" s="1" customFormat="1" spans="1:8">
      <c r="A531" s="5">
        <v>529</v>
      </c>
      <c r="B531" s="8" t="s">
        <v>674</v>
      </c>
      <c r="C531" s="5" t="s">
        <v>675</v>
      </c>
      <c r="D531" s="9" t="s">
        <v>10</v>
      </c>
      <c r="E531" s="5" t="str">
        <f>"20325023523"</f>
        <v>20325023523</v>
      </c>
      <c r="F531" s="10">
        <v>225.6</v>
      </c>
      <c r="G531" s="5"/>
      <c r="H531" s="5"/>
    </row>
    <row r="532" s="1" customFormat="1" spans="1:8">
      <c r="A532" s="5">
        <v>530</v>
      </c>
      <c r="B532" s="8" t="s">
        <v>674</v>
      </c>
      <c r="C532" s="5" t="s">
        <v>676</v>
      </c>
      <c r="D532" s="9" t="s">
        <v>32</v>
      </c>
      <c r="E532" s="5" t="str">
        <f>"20325023427"</f>
        <v>20325023427</v>
      </c>
      <c r="F532" s="10">
        <v>217.92</v>
      </c>
      <c r="G532" s="5"/>
      <c r="H532" s="5"/>
    </row>
    <row r="533" s="1" customFormat="1" spans="1:8">
      <c r="A533" s="5">
        <v>531</v>
      </c>
      <c r="B533" s="8" t="s">
        <v>674</v>
      </c>
      <c r="C533" s="5" t="s">
        <v>677</v>
      </c>
      <c r="D533" s="9" t="s">
        <v>32</v>
      </c>
      <c r="E533" s="5" t="str">
        <f>"20325023428"</f>
        <v>20325023428</v>
      </c>
      <c r="F533" s="10">
        <v>212.38</v>
      </c>
      <c r="G533" s="5"/>
      <c r="H533" s="5"/>
    </row>
    <row r="534" s="1" customFormat="1" spans="1:8">
      <c r="A534" s="5">
        <v>532</v>
      </c>
      <c r="B534" s="8" t="s">
        <v>678</v>
      </c>
      <c r="C534" s="5" t="s">
        <v>679</v>
      </c>
      <c r="D534" s="9" t="s">
        <v>32</v>
      </c>
      <c r="E534" s="5" t="str">
        <f>"20325023928"</f>
        <v>20325023928</v>
      </c>
      <c r="F534" s="10">
        <v>213.28</v>
      </c>
      <c r="G534" s="5"/>
      <c r="H534" s="5"/>
    </row>
    <row r="535" s="1" customFormat="1" spans="1:8">
      <c r="A535" s="5">
        <v>533</v>
      </c>
      <c r="B535" s="8" t="s">
        <v>678</v>
      </c>
      <c r="C535" s="5" t="s">
        <v>680</v>
      </c>
      <c r="D535" s="9" t="s">
        <v>10</v>
      </c>
      <c r="E535" s="5" t="str">
        <f>"20325023827"</f>
        <v>20325023827</v>
      </c>
      <c r="F535" s="10">
        <v>210.71</v>
      </c>
      <c r="G535" s="5"/>
      <c r="H535" s="5"/>
    </row>
    <row r="536" s="1" customFormat="1" spans="1:8">
      <c r="A536" s="5">
        <v>534</v>
      </c>
      <c r="B536" s="8" t="s">
        <v>678</v>
      </c>
      <c r="C536" s="5" t="s">
        <v>681</v>
      </c>
      <c r="D536" s="5" t="s">
        <v>32</v>
      </c>
      <c r="E536" s="5" t="s">
        <v>682</v>
      </c>
      <c r="F536" s="10">
        <v>206.91</v>
      </c>
      <c r="G536" s="5"/>
      <c r="H536" s="5"/>
    </row>
    <row r="537" s="1" customFormat="1" spans="1:8">
      <c r="A537" s="5">
        <v>535</v>
      </c>
      <c r="B537" s="8" t="s">
        <v>683</v>
      </c>
      <c r="C537" s="5" t="s">
        <v>684</v>
      </c>
      <c r="D537" s="9" t="s">
        <v>32</v>
      </c>
      <c r="E537" s="5" t="str">
        <f>"20325024003"</f>
        <v>20325024003</v>
      </c>
      <c r="F537" s="10">
        <v>203.73</v>
      </c>
      <c r="G537" s="5"/>
      <c r="H537" s="5"/>
    </row>
    <row r="538" s="1" customFormat="1" spans="1:8">
      <c r="A538" s="5">
        <v>536</v>
      </c>
      <c r="B538" s="8" t="s">
        <v>683</v>
      </c>
      <c r="C538" s="5" t="s">
        <v>685</v>
      </c>
      <c r="D538" s="9" t="s">
        <v>10</v>
      </c>
      <c r="E538" s="5" t="str">
        <f>"20325024004"</f>
        <v>20325024004</v>
      </c>
      <c r="F538" s="10">
        <v>202.04</v>
      </c>
      <c r="G538" s="5"/>
      <c r="H538" s="5"/>
    </row>
    <row r="539" s="1" customFormat="1" spans="1:8">
      <c r="A539" s="5">
        <v>537</v>
      </c>
      <c r="B539" s="8" t="s">
        <v>683</v>
      </c>
      <c r="C539" s="5" t="s">
        <v>686</v>
      </c>
      <c r="D539" s="9" t="s">
        <v>32</v>
      </c>
      <c r="E539" s="5" t="str">
        <f>"20325024008"</f>
        <v>20325024008</v>
      </c>
      <c r="F539" s="10">
        <v>188.94</v>
      </c>
      <c r="G539" s="5"/>
      <c r="H539" s="5"/>
    </row>
    <row r="540" s="1" customFormat="1" spans="1:8">
      <c r="A540" s="5">
        <v>538</v>
      </c>
      <c r="B540" s="8" t="s">
        <v>687</v>
      </c>
      <c r="C540" s="5" t="s">
        <v>688</v>
      </c>
      <c r="D540" s="9" t="s">
        <v>10</v>
      </c>
      <c r="E540" s="5" t="str">
        <f>"20325024122"</f>
        <v>20325024122</v>
      </c>
      <c r="F540" s="10">
        <v>234.41</v>
      </c>
      <c r="G540" s="5"/>
      <c r="H540" s="5"/>
    </row>
    <row r="541" s="1" customFormat="1" spans="1:8">
      <c r="A541" s="5">
        <v>539</v>
      </c>
      <c r="B541" s="8" t="s">
        <v>687</v>
      </c>
      <c r="C541" s="5" t="s">
        <v>689</v>
      </c>
      <c r="D541" s="9" t="s">
        <v>10</v>
      </c>
      <c r="E541" s="5" t="str">
        <f>"20325024127"</f>
        <v>20325024127</v>
      </c>
      <c r="F541" s="10">
        <v>225.37</v>
      </c>
      <c r="G541" s="5"/>
      <c r="H541" s="5"/>
    </row>
    <row r="542" s="1" customFormat="1" spans="1:8">
      <c r="A542" s="5">
        <v>540</v>
      </c>
      <c r="B542" s="8" t="s">
        <v>687</v>
      </c>
      <c r="C542" s="5" t="s">
        <v>690</v>
      </c>
      <c r="D542" s="9" t="s">
        <v>32</v>
      </c>
      <c r="E542" s="5" t="str">
        <f>"20325030312"</f>
        <v>20325030312</v>
      </c>
      <c r="F542" s="10">
        <v>224.8</v>
      </c>
      <c r="G542" s="5"/>
      <c r="H542" s="5"/>
    </row>
    <row r="543" s="1" customFormat="1" spans="1:8">
      <c r="A543" s="5">
        <v>541</v>
      </c>
      <c r="B543" s="8" t="s">
        <v>691</v>
      </c>
      <c r="C543" s="5" t="s">
        <v>692</v>
      </c>
      <c r="D543" s="9" t="s">
        <v>10</v>
      </c>
      <c r="E543" s="5" t="str">
        <f>"20325030710"</f>
        <v>20325030710</v>
      </c>
      <c r="F543" s="10">
        <v>211.92</v>
      </c>
      <c r="G543" s="5"/>
      <c r="H543" s="5"/>
    </row>
    <row r="544" s="1" customFormat="1" spans="1:8">
      <c r="A544" s="5">
        <v>542</v>
      </c>
      <c r="B544" s="8" t="s">
        <v>691</v>
      </c>
      <c r="C544" s="5" t="s">
        <v>693</v>
      </c>
      <c r="D544" s="9" t="s">
        <v>32</v>
      </c>
      <c r="E544" s="5" t="str">
        <f>"20325030705"</f>
        <v>20325030705</v>
      </c>
      <c r="F544" s="10">
        <v>207.06</v>
      </c>
      <c r="G544" s="5"/>
      <c r="H544" s="5"/>
    </row>
    <row r="545" s="1" customFormat="1" spans="1:8">
      <c r="A545" s="5">
        <v>543</v>
      </c>
      <c r="B545" s="8" t="s">
        <v>691</v>
      </c>
      <c r="C545" s="5" t="s">
        <v>694</v>
      </c>
      <c r="D545" s="9" t="s">
        <v>32</v>
      </c>
      <c r="E545" s="5" t="str">
        <f>"20325030704"</f>
        <v>20325030704</v>
      </c>
      <c r="F545" s="10">
        <v>201.86</v>
      </c>
      <c r="G545" s="5"/>
      <c r="H545" s="5"/>
    </row>
    <row r="546" s="1" customFormat="1" spans="1:8">
      <c r="A546" s="5">
        <v>544</v>
      </c>
      <c r="B546" s="8" t="s">
        <v>695</v>
      </c>
      <c r="C546" s="5" t="s">
        <v>696</v>
      </c>
      <c r="D546" s="9" t="s">
        <v>32</v>
      </c>
      <c r="E546" s="5" t="str">
        <f>"20325030901"</f>
        <v>20325030901</v>
      </c>
      <c r="F546" s="10">
        <v>218.95</v>
      </c>
      <c r="G546" s="5"/>
      <c r="H546" s="5"/>
    </row>
    <row r="547" s="1" customFormat="1" spans="1:8">
      <c r="A547" s="5">
        <v>545</v>
      </c>
      <c r="B547" s="8" t="s">
        <v>695</v>
      </c>
      <c r="C547" s="5" t="s">
        <v>697</v>
      </c>
      <c r="D547" s="9" t="s">
        <v>32</v>
      </c>
      <c r="E547" s="5" t="str">
        <f>"20325030717"</f>
        <v>20325030717</v>
      </c>
      <c r="F547" s="10">
        <v>211.39</v>
      </c>
      <c r="G547" s="5"/>
      <c r="H547" s="5"/>
    </row>
    <row r="548" s="1" customFormat="1" spans="1:8">
      <c r="A548" s="5">
        <v>546</v>
      </c>
      <c r="B548" s="8" t="s">
        <v>695</v>
      </c>
      <c r="C548" s="5" t="s">
        <v>698</v>
      </c>
      <c r="D548" s="9" t="s">
        <v>32</v>
      </c>
      <c r="E548" s="5" t="str">
        <f>"20325030725"</f>
        <v>20325030725</v>
      </c>
      <c r="F548" s="10">
        <v>209.16</v>
      </c>
      <c r="G548" s="5"/>
      <c r="H548" s="5"/>
    </row>
    <row r="549" s="1" customFormat="1" spans="1:8">
      <c r="A549" s="5">
        <v>547</v>
      </c>
      <c r="B549" s="8" t="s">
        <v>699</v>
      </c>
      <c r="C549" s="5" t="s">
        <v>700</v>
      </c>
      <c r="D549" s="9" t="s">
        <v>10</v>
      </c>
      <c r="E549" s="5" t="str">
        <f>"20325030914"</f>
        <v>20325030914</v>
      </c>
      <c r="F549" s="10">
        <v>221.3</v>
      </c>
      <c r="G549" s="5"/>
      <c r="H549" s="5"/>
    </row>
    <row r="550" s="1" customFormat="1" spans="1:8">
      <c r="A550" s="5">
        <v>548</v>
      </c>
      <c r="B550" s="8" t="s">
        <v>699</v>
      </c>
      <c r="C550" s="5" t="s">
        <v>701</v>
      </c>
      <c r="D550" s="9" t="s">
        <v>32</v>
      </c>
      <c r="E550" s="5" t="str">
        <f>"20325031203"</f>
        <v>20325031203</v>
      </c>
      <c r="F550" s="10">
        <v>219.53</v>
      </c>
      <c r="G550" s="5"/>
      <c r="H550" s="5"/>
    </row>
    <row r="551" s="1" customFormat="1" spans="1:8">
      <c r="A551" s="5">
        <v>549</v>
      </c>
      <c r="B551" s="8" t="s">
        <v>699</v>
      </c>
      <c r="C551" s="5" t="s">
        <v>702</v>
      </c>
      <c r="D551" s="9" t="s">
        <v>10</v>
      </c>
      <c r="E551" s="5" t="str">
        <f>"20325031015"</f>
        <v>20325031015</v>
      </c>
      <c r="F551" s="10">
        <v>218.52</v>
      </c>
      <c r="G551" s="5"/>
      <c r="H551" s="5"/>
    </row>
    <row r="552" s="1" customFormat="1" spans="1:8">
      <c r="A552" s="5">
        <v>550</v>
      </c>
      <c r="B552" s="8" t="s">
        <v>703</v>
      </c>
      <c r="C552" s="5" t="s">
        <v>704</v>
      </c>
      <c r="D552" s="9" t="s">
        <v>32</v>
      </c>
      <c r="E552" s="5" t="str">
        <f>"20325031403"</f>
        <v>20325031403</v>
      </c>
      <c r="F552" s="10">
        <v>225.41</v>
      </c>
      <c r="G552" s="5"/>
      <c r="H552" s="5"/>
    </row>
    <row r="553" s="1" customFormat="1" spans="1:8">
      <c r="A553" s="5">
        <v>551</v>
      </c>
      <c r="B553" s="8" t="s">
        <v>703</v>
      </c>
      <c r="C553" s="5" t="s">
        <v>705</v>
      </c>
      <c r="D553" s="9" t="s">
        <v>32</v>
      </c>
      <c r="E553" s="5" t="str">
        <f>"20325031318"</f>
        <v>20325031318</v>
      </c>
      <c r="F553" s="10">
        <v>224.45</v>
      </c>
      <c r="G553" s="5"/>
      <c r="H553" s="5"/>
    </row>
    <row r="554" s="1" customFormat="1" spans="1:8">
      <c r="A554" s="5">
        <v>552</v>
      </c>
      <c r="B554" s="8" t="s">
        <v>703</v>
      </c>
      <c r="C554" s="5" t="s">
        <v>706</v>
      </c>
      <c r="D554" s="5" t="s">
        <v>32</v>
      </c>
      <c r="E554" s="5" t="s">
        <v>707</v>
      </c>
      <c r="F554" s="10">
        <v>214.01</v>
      </c>
      <c r="G554" s="5"/>
      <c r="H554" s="5"/>
    </row>
    <row r="555" s="1" customFormat="1" spans="1:8">
      <c r="A555" s="5">
        <v>553</v>
      </c>
      <c r="B555" s="8" t="s">
        <v>708</v>
      </c>
      <c r="C555" s="5" t="s">
        <v>709</v>
      </c>
      <c r="D555" s="9" t="s">
        <v>32</v>
      </c>
      <c r="E555" s="5" t="str">
        <f>"20325031512"</f>
        <v>20325031512</v>
      </c>
      <c r="F555" s="10">
        <v>206.86</v>
      </c>
      <c r="G555" s="5"/>
      <c r="H555" s="5"/>
    </row>
    <row r="556" s="1" customFormat="1" spans="1:8">
      <c r="A556" s="5">
        <v>554</v>
      </c>
      <c r="B556" s="8" t="s">
        <v>708</v>
      </c>
      <c r="C556" s="5" t="s">
        <v>710</v>
      </c>
      <c r="D556" s="9" t="s">
        <v>10</v>
      </c>
      <c r="E556" s="5" t="str">
        <f>"20325031507"</f>
        <v>20325031507</v>
      </c>
      <c r="F556" s="10">
        <v>202.14</v>
      </c>
      <c r="G556" s="5"/>
      <c r="H556" s="5"/>
    </row>
    <row r="557" s="1" customFormat="1" spans="1:8">
      <c r="A557" s="5">
        <v>555</v>
      </c>
      <c r="B557" s="8" t="s">
        <v>708</v>
      </c>
      <c r="C557" s="5" t="s">
        <v>711</v>
      </c>
      <c r="D557" s="9" t="s">
        <v>32</v>
      </c>
      <c r="E557" s="5" t="str">
        <f>"20325031513"</f>
        <v>20325031513</v>
      </c>
      <c r="F557" s="10">
        <v>200.28</v>
      </c>
      <c r="G557" s="5"/>
      <c r="H557" s="5"/>
    </row>
    <row r="558" s="1" customFormat="1" spans="1:8">
      <c r="A558" s="5">
        <v>556</v>
      </c>
      <c r="B558" s="8" t="s">
        <v>712</v>
      </c>
      <c r="C558" s="5" t="s">
        <v>713</v>
      </c>
      <c r="D558" s="9" t="s">
        <v>32</v>
      </c>
      <c r="E558" s="5" t="str">
        <f>"20325031520"</f>
        <v>20325031520</v>
      </c>
      <c r="F558" s="10">
        <v>215.66</v>
      </c>
      <c r="G558" s="5"/>
      <c r="H558" s="5"/>
    </row>
    <row r="559" s="1" customFormat="1" spans="1:8">
      <c r="A559" s="5">
        <v>557</v>
      </c>
      <c r="B559" s="8" t="s">
        <v>712</v>
      </c>
      <c r="C559" s="5" t="s">
        <v>714</v>
      </c>
      <c r="D559" s="9" t="s">
        <v>32</v>
      </c>
      <c r="E559" s="5" t="str">
        <f>"20325031522"</f>
        <v>20325031522</v>
      </c>
      <c r="F559" s="10">
        <v>191.21</v>
      </c>
      <c r="G559" s="5"/>
      <c r="H559" s="5"/>
    </row>
    <row r="560" s="1" customFormat="1" spans="1:8">
      <c r="A560" s="5">
        <v>558</v>
      </c>
      <c r="B560" s="8" t="s">
        <v>712</v>
      </c>
      <c r="C560" s="5" t="s">
        <v>715</v>
      </c>
      <c r="D560" s="9" t="s">
        <v>10</v>
      </c>
      <c r="E560" s="5" t="str">
        <f>"20325031521"</f>
        <v>20325031521</v>
      </c>
      <c r="F560" s="10">
        <v>180.41</v>
      </c>
      <c r="G560" s="5"/>
      <c r="H560" s="5"/>
    </row>
    <row r="561" s="1" customFormat="1" spans="1:8">
      <c r="A561" s="5">
        <v>559</v>
      </c>
      <c r="B561" s="8" t="s">
        <v>716</v>
      </c>
      <c r="C561" s="5" t="s">
        <v>717</v>
      </c>
      <c r="D561" s="9" t="s">
        <v>10</v>
      </c>
      <c r="E561" s="5" t="str">
        <f>"20325031524"</f>
        <v>20325031524</v>
      </c>
      <c r="F561" s="10">
        <v>212.67</v>
      </c>
      <c r="G561" s="5"/>
      <c r="H561" s="5"/>
    </row>
    <row r="562" s="1" customFormat="1" spans="1:8">
      <c r="A562" s="5">
        <v>560</v>
      </c>
      <c r="B562" s="8" t="s">
        <v>716</v>
      </c>
      <c r="C562" s="5" t="s">
        <v>718</v>
      </c>
      <c r="D562" s="9" t="s">
        <v>10</v>
      </c>
      <c r="E562" s="5" t="str">
        <f>"20325031523"</f>
        <v>20325031523</v>
      </c>
      <c r="F562" s="10">
        <v>202.98</v>
      </c>
      <c r="G562" s="5"/>
      <c r="H562" s="5"/>
    </row>
    <row r="563" s="1" customFormat="1" spans="1:8">
      <c r="A563" s="5">
        <v>561</v>
      </c>
      <c r="B563" s="8" t="s">
        <v>716</v>
      </c>
      <c r="C563" s="5" t="s">
        <v>719</v>
      </c>
      <c r="D563" s="9" t="s">
        <v>10</v>
      </c>
      <c r="E563" s="5" t="str">
        <f>"20325031525"</f>
        <v>20325031525</v>
      </c>
      <c r="F563" s="10">
        <v>172.8</v>
      </c>
      <c r="G563" s="5"/>
      <c r="H563" s="5"/>
    </row>
    <row r="564" s="1" customFormat="1" spans="1:8">
      <c r="A564" s="5">
        <v>562</v>
      </c>
      <c r="B564" s="8" t="s">
        <v>720</v>
      </c>
      <c r="C564" s="5" t="s">
        <v>721</v>
      </c>
      <c r="D564" s="9" t="s">
        <v>32</v>
      </c>
      <c r="E564" s="5" t="str">
        <f>"20325031614"</f>
        <v>20325031614</v>
      </c>
      <c r="F564" s="10">
        <v>213.69</v>
      </c>
      <c r="G564" s="5"/>
      <c r="H564" s="5"/>
    </row>
    <row r="565" s="1" customFormat="1" spans="1:8">
      <c r="A565" s="5">
        <v>563</v>
      </c>
      <c r="B565" s="8" t="s">
        <v>720</v>
      </c>
      <c r="C565" s="5" t="s">
        <v>722</v>
      </c>
      <c r="D565" s="9" t="s">
        <v>32</v>
      </c>
      <c r="E565" s="5" t="str">
        <f>"20325031709"</f>
        <v>20325031709</v>
      </c>
      <c r="F565" s="10">
        <v>208.34</v>
      </c>
      <c r="G565" s="5"/>
      <c r="H565" s="5"/>
    </row>
    <row r="566" s="1" customFormat="1" spans="1:8">
      <c r="A566" s="5">
        <v>564</v>
      </c>
      <c r="B566" s="8" t="s">
        <v>720</v>
      </c>
      <c r="C566" s="5" t="s">
        <v>723</v>
      </c>
      <c r="D566" s="9" t="s">
        <v>10</v>
      </c>
      <c r="E566" s="5" t="str">
        <f>"20325031606"</f>
        <v>20325031606</v>
      </c>
      <c r="F566" s="10">
        <v>208.25</v>
      </c>
      <c r="G566" s="5"/>
      <c r="H566" s="5"/>
    </row>
    <row r="567" s="1" customFormat="1" spans="1:8">
      <c r="A567" s="5">
        <v>565</v>
      </c>
      <c r="B567" s="8" t="s">
        <v>720</v>
      </c>
      <c r="C567" s="5" t="s">
        <v>724</v>
      </c>
      <c r="D567" s="9" t="s">
        <v>10</v>
      </c>
      <c r="E567" s="5" t="str">
        <f>"20325031618"</f>
        <v>20325031618</v>
      </c>
      <c r="F567" s="10">
        <v>206.74</v>
      </c>
      <c r="G567" s="5"/>
      <c r="H567" s="5"/>
    </row>
    <row r="568" s="1" customFormat="1" spans="1:8">
      <c r="A568" s="5">
        <v>566</v>
      </c>
      <c r="B568" s="8" t="s">
        <v>720</v>
      </c>
      <c r="C568" s="5" t="s">
        <v>725</v>
      </c>
      <c r="D568" s="9" t="s">
        <v>32</v>
      </c>
      <c r="E568" s="5" t="str">
        <f>"20325031527"</f>
        <v>20325031527</v>
      </c>
      <c r="F568" s="10">
        <v>205.91</v>
      </c>
      <c r="G568" s="5"/>
      <c r="H568" s="5"/>
    </row>
    <row r="569" s="1" customFormat="1" spans="1:8">
      <c r="A569" s="5">
        <v>567</v>
      </c>
      <c r="B569" s="8" t="s">
        <v>720</v>
      </c>
      <c r="C569" s="5" t="s">
        <v>726</v>
      </c>
      <c r="D569" s="9" t="s">
        <v>10</v>
      </c>
      <c r="E569" s="5" t="str">
        <f>"20325031627"</f>
        <v>20325031627</v>
      </c>
      <c r="F569" s="10">
        <v>204.69</v>
      </c>
      <c r="G569" s="5"/>
      <c r="H569" s="5"/>
    </row>
    <row r="570" s="1" customFormat="1" spans="1:8">
      <c r="A570" s="5">
        <v>568</v>
      </c>
      <c r="B570" s="8" t="s">
        <v>727</v>
      </c>
      <c r="C570" s="5" t="s">
        <v>590</v>
      </c>
      <c r="D570" s="9" t="s">
        <v>32</v>
      </c>
      <c r="E570" s="5" t="str">
        <f>"20325031715"</f>
        <v>20325031715</v>
      </c>
      <c r="F570" s="10">
        <v>213.71</v>
      </c>
      <c r="G570" s="5"/>
      <c r="H570" s="5"/>
    </row>
    <row r="571" s="1" customFormat="1" spans="1:8">
      <c r="A571" s="5">
        <v>569</v>
      </c>
      <c r="B571" s="8" t="s">
        <v>727</v>
      </c>
      <c r="C571" s="5" t="s">
        <v>728</v>
      </c>
      <c r="D571" s="9" t="s">
        <v>32</v>
      </c>
      <c r="E571" s="5" t="str">
        <f>"20325031723"</f>
        <v>20325031723</v>
      </c>
      <c r="F571" s="10">
        <v>210.53</v>
      </c>
      <c r="G571" s="5"/>
      <c r="H571" s="5"/>
    </row>
    <row r="572" s="1" customFormat="1" spans="1:8">
      <c r="A572" s="5">
        <v>570</v>
      </c>
      <c r="B572" s="8" t="s">
        <v>727</v>
      </c>
      <c r="C572" s="5" t="s">
        <v>729</v>
      </c>
      <c r="D572" s="9" t="s">
        <v>32</v>
      </c>
      <c r="E572" s="5" t="str">
        <f>"20325031711"</f>
        <v>20325031711</v>
      </c>
      <c r="F572" s="10">
        <v>201.47</v>
      </c>
      <c r="G572" s="5"/>
      <c r="H572" s="5"/>
    </row>
    <row r="573" s="1" customFormat="1" spans="1:8">
      <c r="A573" s="5">
        <v>571</v>
      </c>
      <c r="B573" s="8" t="s">
        <v>730</v>
      </c>
      <c r="C573" s="5" t="s">
        <v>731</v>
      </c>
      <c r="D573" s="9" t="s">
        <v>10</v>
      </c>
      <c r="E573" s="5" t="str">
        <f>"20325031817"</f>
        <v>20325031817</v>
      </c>
      <c r="F573" s="10">
        <v>203.49</v>
      </c>
      <c r="G573" s="5"/>
      <c r="H573" s="5"/>
    </row>
    <row r="574" s="1" customFormat="1" spans="1:8">
      <c r="A574" s="5">
        <v>572</v>
      </c>
      <c r="B574" s="8" t="s">
        <v>730</v>
      </c>
      <c r="C574" s="5" t="s">
        <v>732</v>
      </c>
      <c r="D574" s="9" t="s">
        <v>10</v>
      </c>
      <c r="E574" s="5" t="str">
        <f>"20325031807"</f>
        <v>20325031807</v>
      </c>
      <c r="F574" s="10">
        <v>200.42</v>
      </c>
      <c r="G574" s="5"/>
      <c r="H574" s="5"/>
    </row>
    <row r="575" s="1" customFormat="1" spans="1:8">
      <c r="A575" s="5">
        <v>573</v>
      </c>
      <c r="B575" s="8" t="s">
        <v>730</v>
      </c>
      <c r="C575" s="5" t="s">
        <v>733</v>
      </c>
      <c r="D575" s="5" t="s">
        <v>32</v>
      </c>
      <c r="E575" s="5" t="s">
        <v>734</v>
      </c>
      <c r="F575" s="10">
        <v>183.47</v>
      </c>
      <c r="G575" s="5"/>
      <c r="H575" s="5"/>
    </row>
    <row r="576" s="1" customFormat="1" spans="1:8">
      <c r="A576" s="5">
        <v>574</v>
      </c>
      <c r="B576" s="8" t="s">
        <v>735</v>
      </c>
      <c r="C576" s="5" t="s">
        <v>736</v>
      </c>
      <c r="D576" s="9" t="s">
        <v>10</v>
      </c>
      <c r="E576" s="5" t="str">
        <f>"20325031826"</f>
        <v>20325031826</v>
      </c>
      <c r="F576" s="10">
        <v>214.03</v>
      </c>
      <c r="G576" s="5"/>
      <c r="H576" s="5"/>
    </row>
    <row r="577" s="1" customFormat="1" spans="1:8">
      <c r="A577" s="5">
        <v>575</v>
      </c>
      <c r="B577" s="8" t="s">
        <v>735</v>
      </c>
      <c r="C577" s="5" t="s">
        <v>737</v>
      </c>
      <c r="D577" s="9" t="s">
        <v>32</v>
      </c>
      <c r="E577" s="5" t="str">
        <f>"20325031904"</f>
        <v>20325031904</v>
      </c>
      <c r="F577" s="10">
        <v>201.96</v>
      </c>
      <c r="G577" s="5"/>
      <c r="H577" s="5"/>
    </row>
    <row r="578" s="1" customFormat="1" spans="1:8">
      <c r="A578" s="5">
        <v>576</v>
      </c>
      <c r="B578" s="8" t="s">
        <v>735</v>
      </c>
      <c r="C578" s="5" t="s">
        <v>738</v>
      </c>
      <c r="D578" s="9" t="s">
        <v>10</v>
      </c>
      <c r="E578" s="5" t="str">
        <f>"20325031830"</f>
        <v>20325031830</v>
      </c>
      <c r="F578" s="10">
        <v>196.68</v>
      </c>
      <c r="G578" s="5"/>
      <c r="H578" s="5"/>
    </row>
    <row r="579" s="1" customFormat="1" spans="1:8">
      <c r="A579" s="5">
        <v>577</v>
      </c>
      <c r="B579" s="8" t="s">
        <v>739</v>
      </c>
      <c r="C579" s="5" t="s">
        <v>740</v>
      </c>
      <c r="D579" s="9" t="s">
        <v>10</v>
      </c>
      <c r="E579" s="5" t="str">
        <f>"20325040222"</f>
        <v>20325040222</v>
      </c>
      <c r="F579" s="10">
        <v>230.14</v>
      </c>
      <c r="G579" s="5" t="s">
        <v>49</v>
      </c>
      <c r="H579" s="5"/>
    </row>
    <row r="580" s="1" customFormat="1" spans="1:8">
      <c r="A580" s="5">
        <v>578</v>
      </c>
      <c r="B580" s="8" t="s">
        <v>739</v>
      </c>
      <c r="C580" s="5" t="s">
        <v>741</v>
      </c>
      <c r="D580" s="9" t="s">
        <v>32</v>
      </c>
      <c r="E580" s="5" t="str">
        <f>"20325041422"</f>
        <v>20325041422</v>
      </c>
      <c r="F580" s="10">
        <v>227.54</v>
      </c>
      <c r="G580" s="5"/>
      <c r="H580" s="5"/>
    </row>
    <row r="581" s="1" customFormat="1" spans="1:8">
      <c r="A581" s="5">
        <v>579</v>
      </c>
      <c r="B581" s="8" t="s">
        <v>739</v>
      </c>
      <c r="C581" s="5" t="s">
        <v>742</v>
      </c>
      <c r="D581" s="9" t="s">
        <v>10</v>
      </c>
      <c r="E581" s="5" t="str">
        <f>"20325032226"</f>
        <v>20325032226</v>
      </c>
      <c r="F581" s="10">
        <v>227.07</v>
      </c>
      <c r="G581" s="5"/>
      <c r="H581" s="5"/>
    </row>
    <row r="582" s="1" customFormat="1" spans="1:8">
      <c r="A582" s="5">
        <v>580</v>
      </c>
      <c r="B582" s="8" t="s">
        <v>739</v>
      </c>
      <c r="C582" s="5" t="s">
        <v>743</v>
      </c>
      <c r="D582" s="9" t="s">
        <v>10</v>
      </c>
      <c r="E582" s="5" t="str">
        <f>"20325041208"</f>
        <v>20325041208</v>
      </c>
      <c r="F582" s="10">
        <v>221.1</v>
      </c>
      <c r="G582" s="5"/>
      <c r="H582" s="5"/>
    </row>
    <row r="583" s="1" customFormat="1" spans="1:8">
      <c r="A583" s="5">
        <v>581</v>
      </c>
      <c r="B583" s="8" t="s">
        <v>739</v>
      </c>
      <c r="C583" s="5" t="s">
        <v>744</v>
      </c>
      <c r="D583" s="9" t="s">
        <v>32</v>
      </c>
      <c r="E583" s="5" t="str">
        <f>"20325042113"</f>
        <v>20325042113</v>
      </c>
      <c r="F583" s="10">
        <v>220.98</v>
      </c>
      <c r="G583" s="5"/>
      <c r="H583" s="5"/>
    </row>
    <row r="584" s="1" customFormat="1" spans="1:8">
      <c r="A584" s="5">
        <v>582</v>
      </c>
      <c r="B584" s="8" t="s">
        <v>739</v>
      </c>
      <c r="C584" s="5" t="s">
        <v>745</v>
      </c>
      <c r="D584" s="9" t="s">
        <v>10</v>
      </c>
      <c r="E584" s="5" t="str">
        <f>"20325041419"</f>
        <v>20325041419</v>
      </c>
      <c r="F584" s="10">
        <v>219.55</v>
      </c>
      <c r="G584" s="5"/>
      <c r="H584" s="5"/>
    </row>
    <row r="585" s="1" customFormat="1" spans="1:8">
      <c r="A585" s="5">
        <v>583</v>
      </c>
      <c r="B585" s="8" t="s">
        <v>739</v>
      </c>
      <c r="C585" s="5" t="s">
        <v>746</v>
      </c>
      <c r="D585" s="9" t="s">
        <v>10</v>
      </c>
      <c r="E585" s="5" t="str">
        <f>"20325032828"</f>
        <v>20325032828</v>
      </c>
      <c r="F585" s="10">
        <v>219.5</v>
      </c>
      <c r="G585" s="5"/>
      <c r="H585" s="5"/>
    </row>
    <row r="586" s="1" customFormat="1" spans="1:8">
      <c r="A586" s="5">
        <v>584</v>
      </c>
      <c r="B586" s="8" t="s">
        <v>739</v>
      </c>
      <c r="C586" s="5" t="s">
        <v>747</v>
      </c>
      <c r="D586" s="9" t="s">
        <v>10</v>
      </c>
      <c r="E586" s="5" t="str">
        <f>"20325040518"</f>
        <v>20325040518</v>
      </c>
      <c r="F586" s="10">
        <v>218.68</v>
      </c>
      <c r="G586" s="5"/>
      <c r="H586" s="5"/>
    </row>
    <row r="587" s="1" customFormat="1" spans="1:8">
      <c r="A587" s="5">
        <v>585</v>
      </c>
      <c r="B587" s="8" t="s">
        <v>739</v>
      </c>
      <c r="C587" s="5" t="s">
        <v>748</v>
      </c>
      <c r="D587" s="9" t="s">
        <v>10</v>
      </c>
      <c r="E587" s="5" t="str">
        <f>"20325040526"</f>
        <v>20325040526</v>
      </c>
      <c r="F587" s="10">
        <v>218.5</v>
      </c>
      <c r="G587" s="5"/>
      <c r="H587" s="5"/>
    </row>
    <row r="588" s="1" customFormat="1" ht="54" spans="1:8">
      <c r="A588" s="5">
        <v>586</v>
      </c>
      <c r="B588" s="8" t="s">
        <v>739</v>
      </c>
      <c r="C588" s="5" t="s">
        <v>749</v>
      </c>
      <c r="D588" s="9" t="s">
        <v>10</v>
      </c>
      <c r="E588" s="5" t="str">
        <f>"20325041007"</f>
        <v>20325041007</v>
      </c>
      <c r="F588" s="10">
        <v>217.01</v>
      </c>
      <c r="G588" s="5"/>
      <c r="H588" s="11" t="s">
        <v>50</v>
      </c>
    </row>
    <row r="589" s="1" customFormat="1" ht="54" spans="1:8">
      <c r="A589" s="5">
        <v>587</v>
      </c>
      <c r="B589" s="8" t="s">
        <v>739</v>
      </c>
      <c r="C589" s="5" t="s">
        <v>750</v>
      </c>
      <c r="D589" s="5" t="s">
        <v>10</v>
      </c>
      <c r="E589" s="5" t="s">
        <v>751</v>
      </c>
      <c r="F589" s="10">
        <v>215.86</v>
      </c>
      <c r="G589" s="5"/>
      <c r="H589" s="11" t="s">
        <v>50</v>
      </c>
    </row>
    <row r="590" s="1" customFormat="1" spans="1:8">
      <c r="A590" s="5">
        <v>588</v>
      </c>
      <c r="B590" s="8" t="s">
        <v>752</v>
      </c>
      <c r="C590" s="5" t="s">
        <v>753</v>
      </c>
      <c r="D590" s="9" t="s">
        <v>10</v>
      </c>
      <c r="E590" s="5" t="str">
        <f>"20325042309"</f>
        <v>20325042309</v>
      </c>
      <c r="F590" s="10">
        <v>195.58</v>
      </c>
      <c r="G590" s="5"/>
      <c r="H590" s="5"/>
    </row>
    <row r="591" s="1" customFormat="1" spans="1:8">
      <c r="A591" s="5">
        <v>589</v>
      </c>
      <c r="B591" s="8" t="s">
        <v>752</v>
      </c>
      <c r="C591" s="5" t="s">
        <v>754</v>
      </c>
      <c r="D591" s="9" t="s">
        <v>10</v>
      </c>
      <c r="E591" s="5" t="str">
        <f>"20325042314"</f>
        <v>20325042314</v>
      </c>
      <c r="F591" s="10">
        <v>191.66</v>
      </c>
      <c r="G591" s="5"/>
      <c r="H591" s="5"/>
    </row>
    <row r="592" s="1" customFormat="1" spans="1:8">
      <c r="A592" s="5">
        <v>590</v>
      </c>
      <c r="B592" s="8" t="s">
        <v>752</v>
      </c>
      <c r="C592" s="5" t="s">
        <v>755</v>
      </c>
      <c r="D592" s="9" t="s">
        <v>32</v>
      </c>
      <c r="E592" s="5" t="str">
        <f>"20325042311"</f>
        <v>20325042311</v>
      </c>
      <c r="F592" s="10">
        <v>187.91</v>
      </c>
      <c r="G592" s="5"/>
      <c r="H592" s="5"/>
    </row>
    <row r="593" s="1" customFormat="1" spans="1:8">
      <c r="A593" s="5">
        <v>591</v>
      </c>
      <c r="B593" s="8" t="s">
        <v>756</v>
      </c>
      <c r="C593" s="5" t="s">
        <v>757</v>
      </c>
      <c r="D593" s="9" t="s">
        <v>10</v>
      </c>
      <c r="E593" s="5" t="str">
        <f>"20325042927"</f>
        <v>20325042927</v>
      </c>
      <c r="F593" s="10">
        <v>229.09</v>
      </c>
      <c r="G593" s="5"/>
      <c r="H593" s="5"/>
    </row>
    <row r="594" s="1" customFormat="1" spans="1:8">
      <c r="A594" s="5">
        <v>592</v>
      </c>
      <c r="B594" s="8" t="s">
        <v>756</v>
      </c>
      <c r="C594" s="5" t="s">
        <v>758</v>
      </c>
      <c r="D594" s="9" t="s">
        <v>32</v>
      </c>
      <c r="E594" s="5" t="str">
        <f>"20325042704"</f>
        <v>20325042704</v>
      </c>
      <c r="F594" s="10">
        <v>224.52</v>
      </c>
      <c r="G594" s="5"/>
      <c r="H594" s="5"/>
    </row>
    <row r="595" s="1" customFormat="1" spans="1:8">
      <c r="A595" s="5">
        <v>593</v>
      </c>
      <c r="B595" s="8" t="s">
        <v>756</v>
      </c>
      <c r="C595" s="5" t="s">
        <v>759</v>
      </c>
      <c r="D595" s="9" t="s">
        <v>10</v>
      </c>
      <c r="E595" s="5" t="str">
        <f>"20325042511"</f>
        <v>20325042511</v>
      </c>
      <c r="F595" s="10">
        <v>223.94</v>
      </c>
      <c r="G595" s="5"/>
      <c r="H595" s="5"/>
    </row>
    <row r="596" s="1" customFormat="1" spans="1:8">
      <c r="A596" s="5">
        <v>594</v>
      </c>
      <c r="B596" s="8" t="s">
        <v>756</v>
      </c>
      <c r="C596" s="5" t="s">
        <v>760</v>
      </c>
      <c r="D596" s="9" t="s">
        <v>32</v>
      </c>
      <c r="E596" s="5" t="str">
        <f>"20325043006"</f>
        <v>20325043006</v>
      </c>
      <c r="F596" s="10">
        <v>222.32</v>
      </c>
      <c r="G596" s="5"/>
      <c r="H596" s="5"/>
    </row>
    <row r="597" s="1" customFormat="1" spans="1:8">
      <c r="A597" s="5">
        <v>595</v>
      </c>
      <c r="B597" s="8" t="s">
        <v>756</v>
      </c>
      <c r="C597" s="5" t="s">
        <v>761</v>
      </c>
      <c r="D597" s="9" t="s">
        <v>32</v>
      </c>
      <c r="E597" s="5" t="str">
        <f>"20325042607"</f>
        <v>20325042607</v>
      </c>
      <c r="F597" s="10">
        <v>221.9</v>
      </c>
      <c r="G597" s="5"/>
      <c r="H597" s="5"/>
    </row>
    <row r="598" s="1" customFormat="1" spans="1:8">
      <c r="A598" s="5">
        <v>596</v>
      </c>
      <c r="B598" s="8" t="s">
        <v>756</v>
      </c>
      <c r="C598" s="5" t="s">
        <v>762</v>
      </c>
      <c r="D598" s="9" t="s">
        <v>32</v>
      </c>
      <c r="E598" s="5" t="str">
        <f>"20325042917"</f>
        <v>20325042917</v>
      </c>
      <c r="F598" s="10">
        <v>221.18</v>
      </c>
      <c r="G598" s="5"/>
      <c r="H598" s="5"/>
    </row>
    <row r="599" s="1" customFormat="1" spans="1:8">
      <c r="A599" s="5">
        <v>597</v>
      </c>
      <c r="B599" s="8" t="s">
        <v>763</v>
      </c>
      <c r="C599" s="5" t="s">
        <v>764</v>
      </c>
      <c r="D599" s="9" t="s">
        <v>32</v>
      </c>
      <c r="E599" s="5" t="str">
        <f>"20325060410"</f>
        <v>20325060410</v>
      </c>
      <c r="F599" s="10">
        <v>225.02</v>
      </c>
      <c r="G599" s="5"/>
      <c r="H599" s="5"/>
    </row>
    <row r="600" s="1" customFormat="1" spans="1:8">
      <c r="A600" s="5">
        <v>598</v>
      </c>
      <c r="B600" s="8" t="s">
        <v>763</v>
      </c>
      <c r="C600" s="5" t="s">
        <v>765</v>
      </c>
      <c r="D600" s="9" t="s">
        <v>32</v>
      </c>
      <c r="E600" s="5" t="str">
        <f>"20325051227"</f>
        <v>20325051227</v>
      </c>
      <c r="F600" s="10">
        <v>223.99</v>
      </c>
      <c r="G600" s="5"/>
      <c r="H600" s="5"/>
    </row>
    <row r="601" s="1" customFormat="1" spans="1:8">
      <c r="A601" s="5">
        <v>599</v>
      </c>
      <c r="B601" s="8" t="s">
        <v>763</v>
      </c>
      <c r="C601" s="5" t="s">
        <v>766</v>
      </c>
      <c r="D601" s="9" t="s">
        <v>32</v>
      </c>
      <c r="E601" s="5" t="str">
        <f>"20325060601"</f>
        <v>20325060601</v>
      </c>
      <c r="F601" s="10">
        <v>221.85</v>
      </c>
      <c r="G601" s="5"/>
      <c r="H601" s="5"/>
    </row>
    <row r="602" s="1" customFormat="1" spans="1:8">
      <c r="A602" s="5">
        <v>600</v>
      </c>
      <c r="B602" s="8" t="s">
        <v>763</v>
      </c>
      <c r="C602" s="5" t="s">
        <v>767</v>
      </c>
      <c r="D602" s="9" t="s">
        <v>32</v>
      </c>
      <c r="E602" s="5" t="str">
        <f>"20325052629"</f>
        <v>20325052629</v>
      </c>
      <c r="F602" s="10">
        <v>218.78</v>
      </c>
      <c r="G602" s="5"/>
      <c r="H602" s="5"/>
    </row>
    <row r="603" s="1" customFormat="1" spans="1:8">
      <c r="A603" s="5">
        <v>601</v>
      </c>
      <c r="B603" s="8" t="s">
        <v>763</v>
      </c>
      <c r="C603" s="5" t="s">
        <v>768</v>
      </c>
      <c r="D603" s="9" t="s">
        <v>10</v>
      </c>
      <c r="E603" s="5" t="str">
        <f>"20325051310"</f>
        <v>20325051310</v>
      </c>
      <c r="F603" s="10">
        <v>218.71</v>
      </c>
      <c r="G603" s="5"/>
      <c r="H603" s="5"/>
    </row>
    <row r="604" s="1" customFormat="1" spans="1:8">
      <c r="A604" s="5">
        <v>602</v>
      </c>
      <c r="B604" s="8" t="s">
        <v>763</v>
      </c>
      <c r="C604" s="5" t="s">
        <v>769</v>
      </c>
      <c r="D604" s="5" t="s">
        <v>32</v>
      </c>
      <c r="E604" s="5" t="s">
        <v>770</v>
      </c>
      <c r="F604" s="10">
        <v>218.08</v>
      </c>
      <c r="G604" s="5"/>
      <c r="H604" s="5"/>
    </row>
    <row r="605" s="1" customFormat="1" spans="1:8">
      <c r="A605" s="5">
        <v>603</v>
      </c>
      <c r="B605" s="8" t="s">
        <v>771</v>
      </c>
      <c r="C605" s="5" t="s">
        <v>772</v>
      </c>
      <c r="D605" s="9" t="s">
        <v>32</v>
      </c>
      <c r="E605" s="5" t="str">
        <f>"20325060926"</f>
        <v>20325060926</v>
      </c>
      <c r="F605" s="10">
        <v>209.01</v>
      </c>
      <c r="G605" s="5"/>
      <c r="H605" s="5"/>
    </row>
    <row r="606" s="1" customFormat="1" spans="1:8">
      <c r="A606" s="5">
        <v>604</v>
      </c>
      <c r="B606" s="8" t="s">
        <v>771</v>
      </c>
      <c r="C606" s="5" t="s">
        <v>773</v>
      </c>
      <c r="D606" s="9" t="s">
        <v>10</v>
      </c>
      <c r="E606" s="5" t="str">
        <f>"20325060920"</f>
        <v>20325060920</v>
      </c>
      <c r="F606" s="10">
        <v>201</v>
      </c>
      <c r="G606" s="5"/>
      <c r="H606" s="5"/>
    </row>
    <row r="607" s="1" customFormat="1" spans="1:8">
      <c r="A607" s="5">
        <v>605</v>
      </c>
      <c r="B607" s="8" t="s">
        <v>771</v>
      </c>
      <c r="C607" s="5" t="s">
        <v>774</v>
      </c>
      <c r="D607" s="9" t="s">
        <v>32</v>
      </c>
      <c r="E607" s="5" t="str">
        <f>"20325060925"</f>
        <v>20325060925</v>
      </c>
      <c r="F607" s="10">
        <v>183.03</v>
      </c>
      <c r="G607" s="5"/>
      <c r="H607" s="5"/>
    </row>
    <row r="608" s="1" customFormat="1" spans="1:8">
      <c r="A608" s="5">
        <v>606</v>
      </c>
      <c r="B608" s="8" t="s">
        <v>775</v>
      </c>
      <c r="C608" s="5" t="s">
        <v>776</v>
      </c>
      <c r="D608" s="9" t="s">
        <v>10</v>
      </c>
      <c r="E608" s="5" t="str">
        <f>"20325061609"</f>
        <v>20325061609</v>
      </c>
      <c r="F608" s="10">
        <v>234.45</v>
      </c>
      <c r="G608" s="5"/>
      <c r="H608" s="5"/>
    </row>
    <row r="609" s="1" customFormat="1" spans="1:8">
      <c r="A609" s="5">
        <v>607</v>
      </c>
      <c r="B609" s="8" t="s">
        <v>775</v>
      </c>
      <c r="C609" s="5" t="s">
        <v>777</v>
      </c>
      <c r="D609" s="9" t="s">
        <v>32</v>
      </c>
      <c r="E609" s="5" t="str">
        <f>"20325063110"</f>
        <v>20325063110</v>
      </c>
      <c r="F609" s="10">
        <v>234.4</v>
      </c>
      <c r="G609" s="5"/>
      <c r="H609" s="5"/>
    </row>
    <row r="610" s="1" customFormat="1" spans="1:8">
      <c r="A610" s="5">
        <v>608</v>
      </c>
      <c r="B610" s="8" t="s">
        <v>775</v>
      </c>
      <c r="C610" s="5" t="s">
        <v>778</v>
      </c>
      <c r="D610" s="9" t="s">
        <v>10</v>
      </c>
      <c r="E610" s="5" t="str">
        <f>"20325063208"</f>
        <v>20325063208</v>
      </c>
      <c r="F610" s="10">
        <v>232.22</v>
      </c>
      <c r="G610" s="5"/>
      <c r="H610" s="5"/>
    </row>
    <row r="611" s="1" customFormat="1" spans="1:8">
      <c r="A611" s="5">
        <v>609</v>
      </c>
      <c r="B611" s="8" t="s">
        <v>775</v>
      </c>
      <c r="C611" s="5" t="s">
        <v>779</v>
      </c>
      <c r="D611" s="9" t="s">
        <v>32</v>
      </c>
      <c r="E611" s="5" t="str">
        <f>"20325061614"</f>
        <v>20325061614</v>
      </c>
      <c r="F611" s="10">
        <v>231.28</v>
      </c>
      <c r="G611" s="5"/>
      <c r="H611" s="5"/>
    </row>
    <row r="612" s="1" customFormat="1" spans="1:8">
      <c r="A612" s="5">
        <v>610</v>
      </c>
      <c r="B612" s="8" t="s">
        <v>775</v>
      </c>
      <c r="C612" s="5" t="s">
        <v>780</v>
      </c>
      <c r="D612" s="9" t="s">
        <v>32</v>
      </c>
      <c r="E612" s="5" t="str">
        <f>"20325070530"</f>
        <v>20325070530</v>
      </c>
      <c r="F612" s="10">
        <v>230.44</v>
      </c>
      <c r="G612" s="5"/>
      <c r="H612" s="5"/>
    </row>
    <row r="613" s="1" customFormat="1" spans="1:8">
      <c r="A613" s="5">
        <v>611</v>
      </c>
      <c r="B613" s="8" t="s">
        <v>775</v>
      </c>
      <c r="C613" s="5" t="s">
        <v>781</v>
      </c>
      <c r="D613" s="9" t="s">
        <v>32</v>
      </c>
      <c r="E613" s="5" t="str">
        <f>"20325070518"</f>
        <v>20325070518</v>
      </c>
      <c r="F613" s="10">
        <v>228.81</v>
      </c>
      <c r="G613" s="5"/>
      <c r="H613" s="5"/>
    </row>
    <row r="614" s="1" customFormat="1" spans="1:8">
      <c r="A614" s="5">
        <v>612</v>
      </c>
      <c r="B614" s="8" t="s">
        <v>775</v>
      </c>
      <c r="C614" s="5" t="s">
        <v>782</v>
      </c>
      <c r="D614" s="9" t="s">
        <v>32</v>
      </c>
      <c r="E614" s="5" t="str">
        <f>"20325060930"</f>
        <v>20325060930</v>
      </c>
      <c r="F614" s="10">
        <v>228.69</v>
      </c>
      <c r="G614" s="5"/>
      <c r="H614" s="5"/>
    </row>
    <row r="615" s="1" customFormat="1" spans="1:8">
      <c r="A615" s="5">
        <v>613</v>
      </c>
      <c r="B615" s="8" t="s">
        <v>775</v>
      </c>
      <c r="C615" s="5" t="s">
        <v>783</v>
      </c>
      <c r="D615" s="9" t="s">
        <v>32</v>
      </c>
      <c r="E615" s="5" t="str">
        <f>"20325061814"</f>
        <v>20325061814</v>
      </c>
      <c r="F615" s="10">
        <v>228.37</v>
      </c>
      <c r="G615" s="5"/>
      <c r="H615" s="5"/>
    </row>
    <row r="616" s="1" customFormat="1" spans="1:8">
      <c r="A616" s="5">
        <v>614</v>
      </c>
      <c r="B616" s="8" t="s">
        <v>775</v>
      </c>
      <c r="C616" s="5" t="s">
        <v>784</v>
      </c>
      <c r="D616" s="9" t="s">
        <v>32</v>
      </c>
      <c r="E616" s="5" t="str">
        <f>"20325062528"</f>
        <v>20325062528</v>
      </c>
      <c r="F616" s="10">
        <v>228.22</v>
      </c>
      <c r="G616" s="5"/>
      <c r="H616" s="5"/>
    </row>
    <row r="617" s="1" customFormat="1" spans="1:8">
      <c r="A617" s="5">
        <v>615</v>
      </c>
      <c r="B617" s="8" t="s">
        <v>785</v>
      </c>
      <c r="C617" s="5" t="s">
        <v>786</v>
      </c>
      <c r="D617" s="9" t="s">
        <v>10</v>
      </c>
      <c r="E617" s="5" t="str">
        <f>"20325070624"</f>
        <v>20325070624</v>
      </c>
      <c r="F617" s="10">
        <v>190.6</v>
      </c>
      <c r="G617" s="5"/>
      <c r="H617" s="5"/>
    </row>
    <row r="618" s="1" customFormat="1" spans="1:8">
      <c r="A618" s="5">
        <v>616</v>
      </c>
      <c r="B618" s="8" t="s">
        <v>785</v>
      </c>
      <c r="C618" s="5" t="s">
        <v>787</v>
      </c>
      <c r="D618" s="9" t="s">
        <v>10</v>
      </c>
      <c r="E618" s="5" t="str">
        <f>"20325070620"</f>
        <v>20325070620</v>
      </c>
      <c r="F618" s="10">
        <v>190.41</v>
      </c>
      <c r="G618" s="5"/>
      <c r="H618" s="5"/>
    </row>
    <row r="619" s="1" customFormat="1" spans="1:8">
      <c r="A619" s="5">
        <v>617</v>
      </c>
      <c r="B619" s="8" t="s">
        <v>785</v>
      </c>
      <c r="C619" s="5" t="s">
        <v>788</v>
      </c>
      <c r="D619" s="9" t="s">
        <v>10</v>
      </c>
      <c r="E619" s="5" t="str">
        <f>"20325070621"</f>
        <v>20325070621</v>
      </c>
      <c r="F619" s="10">
        <v>184.82</v>
      </c>
      <c r="G619" s="5"/>
      <c r="H619" s="5"/>
    </row>
    <row r="620" s="1" customFormat="1" spans="1:8">
      <c r="A620" s="5">
        <v>618</v>
      </c>
      <c r="B620" s="8" t="s">
        <v>789</v>
      </c>
      <c r="C620" s="5" t="s">
        <v>790</v>
      </c>
      <c r="D620" s="9" t="s">
        <v>10</v>
      </c>
      <c r="E620" s="5" t="str">
        <f>"20325071403"</f>
        <v>20325071403</v>
      </c>
      <c r="F620" s="10">
        <v>237.39</v>
      </c>
      <c r="G620" s="5"/>
      <c r="H620" s="5"/>
    </row>
    <row r="621" s="1" customFormat="1" spans="1:8">
      <c r="A621" s="5">
        <v>619</v>
      </c>
      <c r="B621" s="8" t="s">
        <v>789</v>
      </c>
      <c r="C621" s="5" t="s">
        <v>791</v>
      </c>
      <c r="D621" s="9" t="s">
        <v>10</v>
      </c>
      <c r="E621" s="5" t="str">
        <f>"20325072430"</f>
        <v>20325072430</v>
      </c>
      <c r="F621" s="10">
        <v>230.38</v>
      </c>
      <c r="G621" s="5"/>
      <c r="H621" s="5"/>
    </row>
    <row r="622" s="1" customFormat="1" spans="1:8">
      <c r="A622" s="5">
        <v>620</v>
      </c>
      <c r="B622" s="8" t="s">
        <v>789</v>
      </c>
      <c r="C622" s="5" t="s">
        <v>792</v>
      </c>
      <c r="D622" s="9" t="s">
        <v>32</v>
      </c>
      <c r="E622" s="5" t="str">
        <f>"20325071618"</f>
        <v>20325071618</v>
      </c>
      <c r="F622" s="10">
        <v>226.84</v>
      </c>
      <c r="G622" s="5"/>
      <c r="H622" s="5"/>
    </row>
    <row r="623" s="1" customFormat="1" spans="1:8">
      <c r="A623" s="5">
        <v>621</v>
      </c>
      <c r="B623" s="8" t="s">
        <v>793</v>
      </c>
      <c r="C623" s="5" t="s">
        <v>794</v>
      </c>
      <c r="D623" s="9" t="s">
        <v>32</v>
      </c>
      <c r="E623" s="5" t="str">
        <f>"20325073428"</f>
        <v>20325073428</v>
      </c>
      <c r="F623" s="10">
        <v>219.57</v>
      </c>
      <c r="G623" s="5"/>
      <c r="H623" s="5"/>
    </row>
    <row r="624" s="1" customFormat="1" spans="1:8">
      <c r="A624" s="5">
        <v>622</v>
      </c>
      <c r="B624" s="8" t="s">
        <v>793</v>
      </c>
      <c r="C624" s="5" t="s">
        <v>795</v>
      </c>
      <c r="D624" s="9" t="s">
        <v>10</v>
      </c>
      <c r="E624" s="5" t="str">
        <f>"20325073502"</f>
        <v>20325073502</v>
      </c>
      <c r="F624" s="10">
        <v>200.34</v>
      </c>
      <c r="G624" s="5"/>
      <c r="H624" s="5"/>
    </row>
    <row r="625" s="1" customFormat="1" spans="1:8">
      <c r="A625" s="5">
        <v>623</v>
      </c>
      <c r="B625" s="8" t="s">
        <v>793</v>
      </c>
      <c r="C625" s="5" t="s">
        <v>796</v>
      </c>
      <c r="D625" s="9" t="s">
        <v>10</v>
      </c>
      <c r="E625" s="5" t="str">
        <f>"20325073421"</f>
        <v>20325073421</v>
      </c>
      <c r="F625" s="10">
        <v>198.16</v>
      </c>
      <c r="G625" s="5"/>
      <c r="H625" s="5"/>
    </row>
    <row r="626" s="1" customFormat="1" spans="1:8">
      <c r="A626" s="5">
        <v>624</v>
      </c>
      <c r="B626" s="8" t="s">
        <v>797</v>
      </c>
      <c r="C626" s="5" t="s">
        <v>798</v>
      </c>
      <c r="D626" s="9" t="s">
        <v>32</v>
      </c>
      <c r="E626" s="5" t="str">
        <f>"20325074020"</f>
        <v>20325074020</v>
      </c>
      <c r="F626" s="10">
        <v>229.52</v>
      </c>
      <c r="G626" s="5"/>
      <c r="H626" s="5"/>
    </row>
    <row r="627" s="1" customFormat="1" spans="1:8">
      <c r="A627" s="5">
        <v>625</v>
      </c>
      <c r="B627" s="8" t="s">
        <v>797</v>
      </c>
      <c r="C627" s="5" t="s">
        <v>799</v>
      </c>
      <c r="D627" s="9" t="s">
        <v>32</v>
      </c>
      <c r="E627" s="5" t="str">
        <f>"20325074027"</f>
        <v>20325074027</v>
      </c>
      <c r="F627" s="10">
        <v>225.99</v>
      </c>
      <c r="G627" s="5"/>
      <c r="H627" s="5"/>
    </row>
    <row r="628" s="1" customFormat="1" spans="1:8">
      <c r="A628" s="5">
        <v>626</v>
      </c>
      <c r="B628" s="8" t="s">
        <v>797</v>
      </c>
      <c r="C628" s="5" t="s">
        <v>800</v>
      </c>
      <c r="D628" s="9" t="s">
        <v>32</v>
      </c>
      <c r="E628" s="5" t="str">
        <f>"20325074310"</f>
        <v>20325074310</v>
      </c>
      <c r="F628" s="10">
        <v>225.21</v>
      </c>
      <c r="G628" s="5"/>
      <c r="H628" s="5"/>
    </row>
    <row r="629" s="1" customFormat="1" spans="1:8">
      <c r="A629" s="5">
        <v>627</v>
      </c>
      <c r="B629" s="8" t="s">
        <v>801</v>
      </c>
      <c r="C629" s="5" t="s">
        <v>802</v>
      </c>
      <c r="D629" s="9" t="s">
        <v>10</v>
      </c>
      <c r="E629" s="5" t="str">
        <f>"20325074603"</f>
        <v>20325074603</v>
      </c>
      <c r="F629" s="10">
        <v>203.02</v>
      </c>
      <c r="G629" s="5"/>
      <c r="H629" s="5"/>
    </row>
    <row r="630" s="1" customFormat="1" spans="1:8">
      <c r="A630" s="5">
        <v>628</v>
      </c>
      <c r="B630" s="8" t="s">
        <v>801</v>
      </c>
      <c r="C630" s="5" t="s">
        <v>803</v>
      </c>
      <c r="D630" s="9" t="s">
        <v>32</v>
      </c>
      <c r="E630" s="5" t="str">
        <f>"20325074528"</f>
        <v>20325074528</v>
      </c>
      <c r="F630" s="10">
        <v>192.24</v>
      </c>
      <c r="G630" s="5"/>
      <c r="H630" s="5"/>
    </row>
    <row r="631" s="1" customFormat="1" spans="1:8">
      <c r="A631" s="5">
        <v>629</v>
      </c>
      <c r="B631" s="8" t="s">
        <v>801</v>
      </c>
      <c r="C631" s="5" t="s">
        <v>804</v>
      </c>
      <c r="D631" s="9" t="s">
        <v>32</v>
      </c>
      <c r="E631" s="5" t="str">
        <f>"20325074601"</f>
        <v>20325074601</v>
      </c>
      <c r="F631" s="10">
        <v>191.66</v>
      </c>
      <c r="G631" s="5"/>
      <c r="H631" s="5"/>
    </row>
    <row r="632" s="1" customFormat="1" spans="1:8">
      <c r="A632" s="5">
        <v>630</v>
      </c>
      <c r="B632" s="8" t="s">
        <v>805</v>
      </c>
      <c r="C632" s="5" t="s">
        <v>806</v>
      </c>
      <c r="D632" s="9" t="s">
        <v>32</v>
      </c>
      <c r="E632" s="5" t="str">
        <f>"20325074626"</f>
        <v>20325074626</v>
      </c>
      <c r="F632" s="10">
        <v>211.49</v>
      </c>
      <c r="G632" s="5"/>
      <c r="H632" s="5"/>
    </row>
    <row r="633" s="1" customFormat="1" spans="1:8">
      <c r="A633" s="5">
        <v>631</v>
      </c>
      <c r="B633" s="8" t="s">
        <v>805</v>
      </c>
      <c r="C633" s="5" t="s">
        <v>807</v>
      </c>
      <c r="D633" s="9" t="s">
        <v>32</v>
      </c>
      <c r="E633" s="5" t="str">
        <f>"20325074710"</f>
        <v>20325074710</v>
      </c>
      <c r="F633" s="10">
        <v>210.36</v>
      </c>
      <c r="G633" s="5"/>
      <c r="H633" s="5"/>
    </row>
    <row r="634" s="1" customFormat="1" spans="1:8">
      <c r="A634" s="5">
        <v>632</v>
      </c>
      <c r="B634" s="8" t="s">
        <v>805</v>
      </c>
      <c r="C634" s="5" t="s">
        <v>808</v>
      </c>
      <c r="D634" s="9" t="s">
        <v>10</v>
      </c>
      <c r="E634" s="5" t="str">
        <f>"20325074703"</f>
        <v>20325074703</v>
      </c>
      <c r="F634" s="10">
        <v>205.99</v>
      </c>
      <c r="G634" s="5"/>
      <c r="H634" s="5"/>
    </row>
    <row r="635" s="1" customFormat="1" spans="1:8">
      <c r="A635" s="5">
        <v>633</v>
      </c>
      <c r="B635" s="8" t="s">
        <v>809</v>
      </c>
      <c r="C635" s="5" t="s">
        <v>810</v>
      </c>
      <c r="D635" s="9" t="s">
        <v>32</v>
      </c>
      <c r="E635" s="5" t="str">
        <f>"20325074813"</f>
        <v>20325074813</v>
      </c>
      <c r="F635" s="10">
        <v>212.03</v>
      </c>
      <c r="G635" s="5"/>
      <c r="H635" s="5"/>
    </row>
    <row r="636" s="1" customFormat="1" spans="1:8">
      <c r="A636" s="5">
        <v>634</v>
      </c>
      <c r="B636" s="8" t="s">
        <v>809</v>
      </c>
      <c r="C636" s="5" t="s">
        <v>811</v>
      </c>
      <c r="D636" s="9" t="s">
        <v>10</v>
      </c>
      <c r="E636" s="5" t="str">
        <f>"20325074818"</f>
        <v>20325074818</v>
      </c>
      <c r="F636" s="10">
        <v>203.26</v>
      </c>
      <c r="G636" s="5"/>
      <c r="H636" s="5"/>
    </row>
    <row r="637" s="1" customFormat="1" spans="1:8">
      <c r="A637" s="5">
        <v>635</v>
      </c>
      <c r="B637" s="8" t="s">
        <v>809</v>
      </c>
      <c r="C637" s="5" t="s">
        <v>812</v>
      </c>
      <c r="D637" s="9" t="s">
        <v>10</v>
      </c>
      <c r="E637" s="5" t="str">
        <f>"20325074724"</f>
        <v>20325074724</v>
      </c>
      <c r="F637" s="10">
        <v>202.58</v>
      </c>
      <c r="G637" s="5"/>
      <c r="H637" s="5"/>
    </row>
    <row r="638" s="1" customFormat="1" spans="1:8">
      <c r="A638" s="5">
        <v>636</v>
      </c>
      <c r="B638" s="8" t="s">
        <v>813</v>
      </c>
      <c r="C638" s="5" t="s">
        <v>814</v>
      </c>
      <c r="D638" s="9" t="s">
        <v>32</v>
      </c>
      <c r="E638" s="5" t="str">
        <f>"20325075119"</f>
        <v>20325075119</v>
      </c>
      <c r="F638" s="10">
        <v>223.52</v>
      </c>
      <c r="G638" s="5"/>
      <c r="H638" s="5"/>
    </row>
    <row r="639" s="1" customFormat="1" spans="1:8">
      <c r="A639" s="5">
        <v>637</v>
      </c>
      <c r="B639" s="8" t="s">
        <v>813</v>
      </c>
      <c r="C639" s="5" t="s">
        <v>815</v>
      </c>
      <c r="D639" s="9" t="s">
        <v>32</v>
      </c>
      <c r="E639" s="5" t="str">
        <f>"20325075206"</f>
        <v>20325075206</v>
      </c>
      <c r="F639" s="10">
        <v>216.82</v>
      </c>
      <c r="G639" s="5"/>
      <c r="H639" s="5"/>
    </row>
    <row r="640" s="1" customFormat="1" spans="1:8">
      <c r="A640" s="5">
        <v>638</v>
      </c>
      <c r="B640" s="8" t="s">
        <v>813</v>
      </c>
      <c r="C640" s="5" t="s">
        <v>816</v>
      </c>
      <c r="D640" s="9" t="s">
        <v>32</v>
      </c>
      <c r="E640" s="5" t="str">
        <f>"20325075009"</f>
        <v>20325075009</v>
      </c>
      <c r="F640" s="10">
        <v>214.98</v>
      </c>
      <c r="G640" s="5"/>
      <c r="H640" s="5"/>
    </row>
    <row r="641" s="1" customFormat="1" spans="1:8">
      <c r="A641" s="5">
        <v>639</v>
      </c>
      <c r="B641" s="8" t="s">
        <v>813</v>
      </c>
      <c r="C641" s="5" t="s">
        <v>817</v>
      </c>
      <c r="D641" s="9" t="s">
        <v>10</v>
      </c>
      <c r="E641" s="5" t="str">
        <f>"20325075122"</f>
        <v>20325075122</v>
      </c>
      <c r="F641" s="10">
        <v>213.07</v>
      </c>
      <c r="G641" s="5"/>
      <c r="H641" s="5"/>
    </row>
    <row r="642" s="1" customFormat="1" spans="1:8">
      <c r="A642" s="5">
        <v>640</v>
      </c>
      <c r="B642" s="8" t="s">
        <v>813</v>
      </c>
      <c r="C642" s="5" t="s">
        <v>818</v>
      </c>
      <c r="D642" s="9" t="s">
        <v>32</v>
      </c>
      <c r="E642" s="5" t="str">
        <f>"20325075313"</f>
        <v>20325075313</v>
      </c>
      <c r="F642" s="10">
        <v>208.26</v>
      </c>
      <c r="G642" s="5"/>
      <c r="H642" s="5"/>
    </row>
    <row r="643" s="1" customFormat="1" spans="1:8">
      <c r="A643" s="5">
        <v>641</v>
      </c>
      <c r="B643" s="8" t="s">
        <v>813</v>
      </c>
      <c r="C643" s="5" t="s">
        <v>819</v>
      </c>
      <c r="D643" s="9" t="s">
        <v>10</v>
      </c>
      <c r="E643" s="5" t="str">
        <f>"20325074821"</f>
        <v>20325074821</v>
      </c>
      <c r="F643" s="10">
        <v>207.6</v>
      </c>
      <c r="G643" s="5"/>
      <c r="H643" s="5"/>
    </row>
    <row r="644" s="1" customFormat="1" spans="1:8">
      <c r="A644" s="5">
        <v>642</v>
      </c>
      <c r="B644" s="8" t="s">
        <v>813</v>
      </c>
      <c r="C644" s="5" t="s">
        <v>820</v>
      </c>
      <c r="D644" s="9" t="s">
        <v>10</v>
      </c>
      <c r="E644" s="5" t="str">
        <f>"20325075201"</f>
        <v>20325075201</v>
      </c>
      <c r="F644" s="10">
        <v>207.03</v>
      </c>
      <c r="G644" s="5"/>
      <c r="H644" s="5"/>
    </row>
    <row r="645" s="1" customFormat="1" spans="1:8">
      <c r="A645" s="5">
        <v>643</v>
      </c>
      <c r="B645" s="8" t="s">
        <v>813</v>
      </c>
      <c r="C645" s="5" t="s">
        <v>821</v>
      </c>
      <c r="D645" s="9" t="s">
        <v>10</v>
      </c>
      <c r="E645" s="5" t="str">
        <f>"20325075020"</f>
        <v>20325075020</v>
      </c>
      <c r="F645" s="10">
        <v>204.64</v>
      </c>
      <c r="G645" s="5"/>
      <c r="H645" s="5"/>
    </row>
    <row r="646" s="1" customFormat="1" spans="1:8">
      <c r="A646" s="5">
        <v>644</v>
      </c>
      <c r="B646" s="8" t="s">
        <v>813</v>
      </c>
      <c r="C646" s="5" t="s">
        <v>822</v>
      </c>
      <c r="D646" s="5" t="s">
        <v>32</v>
      </c>
      <c r="E646" s="5" t="str">
        <f>"20325075301"</f>
        <v>20325075301</v>
      </c>
      <c r="F646" s="10">
        <v>203.19</v>
      </c>
      <c r="G646" s="5"/>
      <c r="H646" s="5"/>
    </row>
    <row r="647" s="1" customFormat="1" spans="1:8">
      <c r="A647" s="5">
        <v>645</v>
      </c>
      <c r="B647" s="8" t="s">
        <v>823</v>
      </c>
      <c r="C647" s="5" t="s">
        <v>824</v>
      </c>
      <c r="D647" s="9" t="s">
        <v>32</v>
      </c>
      <c r="E647" s="5" t="str">
        <f>"20325075501"</f>
        <v>20325075501</v>
      </c>
      <c r="F647" s="10">
        <v>222.9</v>
      </c>
      <c r="G647" s="5"/>
      <c r="H647" s="5"/>
    </row>
    <row r="648" s="1" customFormat="1" spans="1:8">
      <c r="A648" s="5">
        <v>646</v>
      </c>
      <c r="B648" s="8" t="s">
        <v>823</v>
      </c>
      <c r="C648" s="5" t="s">
        <v>825</v>
      </c>
      <c r="D648" s="9" t="s">
        <v>32</v>
      </c>
      <c r="E648" s="5" t="str">
        <f>"20325075505"</f>
        <v>20325075505</v>
      </c>
      <c r="F648" s="10">
        <v>216.12</v>
      </c>
      <c r="G648" s="5"/>
      <c r="H648" s="5"/>
    </row>
    <row r="649" s="1" customFormat="1" spans="1:8">
      <c r="A649" s="5">
        <v>647</v>
      </c>
      <c r="B649" s="8" t="s">
        <v>823</v>
      </c>
      <c r="C649" s="5" t="s">
        <v>826</v>
      </c>
      <c r="D649" s="9" t="s">
        <v>32</v>
      </c>
      <c r="E649" s="5" t="str">
        <f>"20325075318"</f>
        <v>20325075318</v>
      </c>
      <c r="F649" s="10">
        <v>209.14</v>
      </c>
      <c r="G649" s="5"/>
      <c r="H649" s="5"/>
    </row>
    <row r="650" s="1" customFormat="1" spans="1:8">
      <c r="A650" s="5">
        <v>648</v>
      </c>
      <c r="B650" s="8" t="s">
        <v>827</v>
      </c>
      <c r="C650" s="5" t="s">
        <v>828</v>
      </c>
      <c r="D650" s="9" t="s">
        <v>32</v>
      </c>
      <c r="E650" s="5" t="str">
        <f>"20325075622"</f>
        <v>20325075622</v>
      </c>
      <c r="F650" s="10">
        <v>214.34</v>
      </c>
      <c r="G650" s="5"/>
      <c r="H650" s="5"/>
    </row>
    <row r="651" s="1" customFormat="1" spans="1:8">
      <c r="A651" s="5">
        <v>649</v>
      </c>
      <c r="B651" s="8" t="s">
        <v>827</v>
      </c>
      <c r="C651" s="5" t="s">
        <v>829</v>
      </c>
      <c r="D651" s="9" t="s">
        <v>10</v>
      </c>
      <c r="E651" s="5" t="str">
        <f>"20325075711"</f>
        <v>20325075711</v>
      </c>
      <c r="F651" s="10">
        <v>210.91</v>
      </c>
      <c r="G651" s="5"/>
      <c r="H651" s="5"/>
    </row>
    <row r="652" s="1" customFormat="1" spans="1:8">
      <c r="A652" s="5">
        <v>650</v>
      </c>
      <c r="B652" s="8" t="s">
        <v>827</v>
      </c>
      <c r="C652" s="5" t="s">
        <v>830</v>
      </c>
      <c r="D652" s="9" t="s">
        <v>32</v>
      </c>
      <c r="E652" s="5" t="str">
        <f>"20325075512"</f>
        <v>20325075512</v>
      </c>
      <c r="F652" s="10">
        <v>208.08</v>
      </c>
      <c r="G652" s="5"/>
      <c r="H652" s="5"/>
    </row>
    <row r="653" s="1" customFormat="1" spans="1:8">
      <c r="A653" s="5">
        <v>651</v>
      </c>
      <c r="B653" s="8" t="s">
        <v>827</v>
      </c>
      <c r="C653" s="5" t="s">
        <v>831</v>
      </c>
      <c r="D653" s="9" t="s">
        <v>32</v>
      </c>
      <c r="E653" s="5" t="str">
        <f>"20325075608"</f>
        <v>20325075608</v>
      </c>
      <c r="F653" s="10">
        <v>204.6</v>
      </c>
      <c r="G653" s="5"/>
      <c r="H653" s="5"/>
    </row>
    <row r="654" s="1" customFormat="1" spans="1:8">
      <c r="A654" s="5">
        <v>652</v>
      </c>
      <c r="B654" s="8" t="s">
        <v>827</v>
      </c>
      <c r="C654" s="5" t="s">
        <v>832</v>
      </c>
      <c r="D654" s="9" t="s">
        <v>10</v>
      </c>
      <c r="E654" s="5" t="str">
        <f>"20325075602"</f>
        <v>20325075602</v>
      </c>
      <c r="F654" s="10">
        <v>201.02</v>
      </c>
      <c r="G654" s="5"/>
      <c r="H654" s="5"/>
    </row>
    <row r="655" s="1" customFormat="1" spans="1:8">
      <c r="A655" s="5">
        <v>653</v>
      </c>
      <c r="B655" s="8" t="s">
        <v>827</v>
      </c>
      <c r="C655" s="5" t="s">
        <v>833</v>
      </c>
      <c r="D655" s="9" t="s">
        <v>10</v>
      </c>
      <c r="E655" s="5" t="str">
        <f>"20325075521"</f>
        <v>20325075521</v>
      </c>
      <c r="F655" s="10">
        <v>200.96</v>
      </c>
      <c r="G655" s="5"/>
      <c r="H655" s="5"/>
    </row>
    <row r="656" s="1" customFormat="1" spans="1:8">
      <c r="A656" s="5">
        <v>654</v>
      </c>
      <c r="B656" s="8" t="s">
        <v>834</v>
      </c>
      <c r="C656" s="5" t="s">
        <v>835</v>
      </c>
      <c r="D656" s="9" t="s">
        <v>32</v>
      </c>
      <c r="E656" s="5" t="str">
        <f>"20325075804"</f>
        <v>20325075804</v>
      </c>
      <c r="F656" s="10">
        <v>193.97</v>
      </c>
      <c r="G656" s="5"/>
      <c r="H656" s="5"/>
    </row>
    <row r="657" s="1" customFormat="1" spans="1:8">
      <c r="A657" s="5">
        <v>655</v>
      </c>
      <c r="B657" s="8" t="s">
        <v>834</v>
      </c>
      <c r="C657" s="5" t="s">
        <v>836</v>
      </c>
      <c r="D657" s="9" t="s">
        <v>32</v>
      </c>
      <c r="E657" s="5" t="str">
        <f>"20325075726"</f>
        <v>20325075726</v>
      </c>
      <c r="F657" s="10">
        <v>168.72</v>
      </c>
      <c r="G657" s="5"/>
      <c r="H657" s="5"/>
    </row>
    <row r="658" s="1" customFormat="1" spans="1:8">
      <c r="A658" s="5">
        <v>656</v>
      </c>
      <c r="B658" s="8" t="s">
        <v>834</v>
      </c>
      <c r="C658" s="5" t="s">
        <v>837</v>
      </c>
      <c r="D658" s="5" t="s">
        <v>10</v>
      </c>
      <c r="E658" s="5" t="str">
        <f>"20325075806"</f>
        <v>20325075806</v>
      </c>
      <c r="F658" s="10">
        <v>152.27</v>
      </c>
      <c r="G658" s="5"/>
      <c r="H658" s="5"/>
    </row>
    <row r="659" s="1" customFormat="1" spans="1:8">
      <c r="A659" s="5">
        <v>657</v>
      </c>
      <c r="B659" s="8" t="s">
        <v>838</v>
      </c>
      <c r="C659" s="5" t="s">
        <v>839</v>
      </c>
      <c r="D659" s="9" t="s">
        <v>10</v>
      </c>
      <c r="E659" s="5" t="str">
        <f>"20325075922"</f>
        <v>20325075922</v>
      </c>
      <c r="F659" s="10">
        <v>230.5</v>
      </c>
      <c r="G659" s="5"/>
      <c r="H659" s="5"/>
    </row>
    <row r="660" s="1" customFormat="1" spans="1:8">
      <c r="A660" s="5">
        <v>658</v>
      </c>
      <c r="B660" s="8" t="s">
        <v>838</v>
      </c>
      <c r="C660" s="5" t="s">
        <v>840</v>
      </c>
      <c r="D660" s="9" t="s">
        <v>10</v>
      </c>
      <c r="E660" s="5" t="str">
        <f>"20325075907"</f>
        <v>20325075907</v>
      </c>
      <c r="F660" s="10">
        <v>210.75</v>
      </c>
      <c r="G660" s="5"/>
      <c r="H660" s="5"/>
    </row>
    <row r="661" s="1" customFormat="1" spans="1:8">
      <c r="A661" s="5">
        <v>659</v>
      </c>
      <c r="B661" s="8" t="s">
        <v>838</v>
      </c>
      <c r="C661" s="5" t="s">
        <v>841</v>
      </c>
      <c r="D661" s="9" t="s">
        <v>10</v>
      </c>
      <c r="E661" s="5" t="str">
        <f>"20325075817"</f>
        <v>20325075817</v>
      </c>
      <c r="F661" s="10">
        <v>210.37</v>
      </c>
      <c r="G661" s="5"/>
      <c r="H661" s="5"/>
    </row>
    <row r="662" s="1" customFormat="1" spans="1:8">
      <c r="A662" s="5">
        <v>660</v>
      </c>
      <c r="B662" s="8" t="s">
        <v>838</v>
      </c>
      <c r="C662" s="5" t="s">
        <v>842</v>
      </c>
      <c r="D662" s="9" t="s">
        <v>32</v>
      </c>
      <c r="E662" s="5" t="str">
        <f>"20325075814"</f>
        <v>20325075814</v>
      </c>
      <c r="F662" s="10">
        <v>202.97</v>
      </c>
      <c r="G662" s="5"/>
      <c r="H662" s="5"/>
    </row>
    <row r="663" s="1" customFormat="1" spans="1:8">
      <c r="A663" s="5">
        <v>661</v>
      </c>
      <c r="B663" s="8" t="s">
        <v>838</v>
      </c>
      <c r="C663" s="5" t="s">
        <v>843</v>
      </c>
      <c r="D663" s="9" t="s">
        <v>10</v>
      </c>
      <c r="E663" s="5" t="str">
        <f>"20325075823"</f>
        <v>20325075823</v>
      </c>
      <c r="F663" s="10">
        <v>201.25</v>
      </c>
      <c r="G663" s="5"/>
      <c r="H663" s="5"/>
    </row>
    <row r="664" s="1" customFormat="1" spans="1:8">
      <c r="A664" s="5">
        <v>662</v>
      </c>
      <c r="B664" s="8" t="s">
        <v>838</v>
      </c>
      <c r="C664" s="5" t="s">
        <v>844</v>
      </c>
      <c r="D664" s="9" t="s">
        <v>10</v>
      </c>
      <c r="E664" s="5" t="str">
        <f>"20325075920"</f>
        <v>20325075920</v>
      </c>
      <c r="F664" s="10">
        <v>196.72</v>
      </c>
      <c r="G664" s="5"/>
      <c r="H664" s="5"/>
    </row>
    <row r="665" s="1" customFormat="1" spans="1:8">
      <c r="A665" s="5">
        <v>663</v>
      </c>
      <c r="B665" s="8" t="s">
        <v>845</v>
      </c>
      <c r="C665" s="5" t="s">
        <v>846</v>
      </c>
      <c r="D665" s="9" t="s">
        <v>10</v>
      </c>
      <c r="E665" s="5" t="str">
        <f>"20325076004"</f>
        <v>20325076004</v>
      </c>
      <c r="F665" s="10">
        <v>179.77</v>
      </c>
      <c r="G665" s="5"/>
      <c r="H665" s="5"/>
    </row>
    <row r="666" s="1" customFormat="1" spans="1:8">
      <c r="A666" s="5">
        <v>664</v>
      </c>
      <c r="B666" s="8" t="s">
        <v>845</v>
      </c>
      <c r="C666" s="5" t="s">
        <v>847</v>
      </c>
      <c r="D666" s="9" t="s">
        <v>32</v>
      </c>
      <c r="E666" s="5" t="str">
        <f>"20325076008"</f>
        <v>20325076008</v>
      </c>
      <c r="F666" s="10">
        <v>169.29</v>
      </c>
      <c r="G666" s="5"/>
      <c r="H666" s="5"/>
    </row>
    <row r="667" s="1" customFormat="1" spans="1:8">
      <c r="A667" s="5">
        <v>665</v>
      </c>
      <c r="B667" s="8" t="s">
        <v>845</v>
      </c>
      <c r="C667" s="5" t="s">
        <v>848</v>
      </c>
      <c r="D667" s="9" t="s">
        <v>10</v>
      </c>
      <c r="E667" s="5" t="str">
        <f>"20325076005"</f>
        <v>20325076005</v>
      </c>
      <c r="F667" s="10">
        <v>161.98</v>
      </c>
      <c r="G667" s="5"/>
      <c r="H667" s="5"/>
    </row>
    <row r="668" s="1" customFormat="1" spans="1:8">
      <c r="A668" s="5">
        <v>666</v>
      </c>
      <c r="B668" s="8" t="s">
        <v>849</v>
      </c>
      <c r="C668" s="5" t="s">
        <v>15</v>
      </c>
      <c r="D668" s="9" t="s">
        <v>10</v>
      </c>
      <c r="E668" s="5" t="str">
        <f>"20325076013"</f>
        <v>20325076013</v>
      </c>
      <c r="F668" s="10">
        <v>211.6</v>
      </c>
      <c r="G668" s="5"/>
      <c r="H668" s="5"/>
    </row>
    <row r="669" s="1" customFormat="1" spans="1:8">
      <c r="A669" s="5">
        <v>667</v>
      </c>
      <c r="B669" s="8" t="s">
        <v>849</v>
      </c>
      <c r="C669" s="5" t="s">
        <v>850</v>
      </c>
      <c r="D669" s="9" t="s">
        <v>32</v>
      </c>
      <c r="E669" s="5" t="str">
        <f>"20325076010"</f>
        <v>20325076010</v>
      </c>
      <c r="F669" s="10">
        <v>198.8</v>
      </c>
      <c r="G669" s="5"/>
      <c r="H669" s="5"/>
    </row>
    <row r="670" s="1" customFormat="1" spans="1:8">
      <c r="A670" s="5">
        <v>668</v>
      </c>
      <c r="B670" s="8" t="s">
        <v>849</v>
      </c>
      <c r="C670" s="5" t="s">
        <v>851</v>
      </c>
      <c r="D670" s="9" t="s">
        <v>10</v>
      </c>
      <c r="E670" s="5" t="str">
        <f>"20325076014"</f>
        <v>20325076014</v>
      </c>
      <c r="F670" s="10">
        <v>195.75</v>
      </c>
      <c r="G670" s="5"/>
      <c r="H670" s="5"/>
    </row>
    <row r="671" s="1" customFormat="1" spans="1:8">
      <c r="A671" s="5">
        <v>669</v>
      </c>
      <c r="B671" s="8" t="s">
        <v>852</v>
      </c>
      <c r="C671" s="5" t="s">
        <v>853</v>
      </c>
      <c r="D671" s="9" t="s">
        <v>32</v>
      </c>
      <c r="E671" s="5" t="str">
        <f>"20325076104"</f>
        <v>20325076104</v>
      </c>
      <c r="F671" s="10">
        <v>206.71</v>
      </c>
      <c r="G671" s="5"/>
      <c r="H671" s="5"/>
    </row>
    <row r="672" s="1" customFormat="1" spans="1:8">
      <c r="A672" s="5">
        <v>670</v>
      </c>
      <c r="B672" s="8" t="s">
        <v>852</v>
      </c>
      <c r="C672" s="5" t="s">
        <v>854</v>
      </c>
      <c r="D672" s="9" t="s">
        <v>32</v>
      </c>
      <c r="E672" s="5" t="str">
        <f>"20325076101"</f>
        <v>20325076101</v>
      </c>
      <c r="F672" s="10">
        <v>204.8</v>
      </c>
      <c r="G672" s="5"/>
      <c r="H672" s="5"/>
    </row>
    <row r="673" s="1" customFormat="1" spans="1:8">
      <c r="A673" s="5">
        <v>671</v>
      </c>
      <c r="B673" s="8" t="s">
        <v>852</v>
      </c>
      <c r="C673" s="5" t="s">
        <v>855</v>
      </c>
      <c r="D673" s="9" t="s">
        <v>10</v>
      </c>
      <c r="E673" s="5" t="str">
        <f>"20325076103"</f>
        <v>20325076103</v>
      </c>
      <c r="F673" s="10">
        <v>193.53</v>
      </c>
      <c r="G673" s="5"/>
      <c r="H673" s="5"/>
    </row>
    <row r="674" s="1" customFormat="1" spans="1:8">
      <c r="A674" s="5">
        <v>672</v>
      </c>
      <c r="B674" s="8" t="s">
        <v>856</v>
      </c>
      <c r="C674" s="5" t="s">
        <v>857</v>
      </c>
      <c r="D674" s="9" t="s">
        <v>32</v>
      </c>
      <c r="E674" s="5" t="str">
        <f>"20325076908"</f>
        <v>20325076908</v>
      </c>
      <c r="F674" s="10">
        <v>224.55</v>
      </c>
      <c r="G674" s="5"/>
      <c r="H674" s="5"/>
    </row>
    <row r="675" s="1" customFormat="1" spans="1:8">
      <c r="A675" s="5">
        <v>673</v>
      </c>
      <c r="B675" s="8" t="s">
        <v>856</v>
      </c>
      <c r="C675" s="5" t="s">
        <v>858</v>
      </c>
      <c r="D675" s="9" t="s">
        <v>10</v>
      </c>
      <c r="E675" s="5" t="str">
        <f>"20325076609"</f>
        <v>20325076609</v>
      </c>
      <c r="F675" s="10">
        <v>223.99</v>
      </c>
      <c r="G675" s="5"/>
      <c r="H675" s="5"/>
    </row>
    <row r="676" s="1" customFormat="1" spans="1:8">
      <c r="A676" s="5">
        <v>674</v>
      </c>
      <c r="B676" s="8" t="s">
        <v>856</v>
      </c>
      <c r="C676" s="5" t="s">
        <v>859</v>
      </c>
      <c r="D676" s="9" t="s">
        <v>10</v>
      </c>
      <c r="E676" s="5" t="str">
        <f>"20325076127"</f>
        <v>20325076127</v>
      </c>
      <c r="F676" s="10">
        <v>221.34</v>
      </c>
      <c r="G676" s="5"/>
      <c r="H676" s="5"/>
    </row>
    <row r="677" s="1" customFormat="1" ht="54" spans="1:8">
      <c r="A677" s="5">
        <v>675</v>
      </c>
      <c r="B677" s="8" t="s">
        <v>860</v>
      </c>
      <c r="C677" s="5" t="s">
        <v>861</v>
      </c>
      <c r="D677" s="9" t="s">
        <v>10</v>
      </c>
      <c r="E677" s="5" t="str">
        <f>"20325077015"</f>
        <v>20325077015</v>
      </c>
      <c r="F677" s="10">
        <v>186.59</v>
      </c>
      <c r="G677" s="5" t="s">
        <v>49</v>
      </c>
      <c r="H677" s="11" t="s">
        <v>50</v>
      </c>
    </row>
    <row r="678" s="1" customFormat="1" spans="1:8">
      <c r="A678" s="5">
        <v>676</v>
      </c>
      <c r="B678" s="8" t="s">
        <v>862</v>
      </c>
      <c r="C678" s="5" t="s">
        <v>863</v>
      </c>
      <c r="D678" s="9" t="s">
        <v>32</v>
      </c>
      <c r="E678" s="5" t="str">
        <f>"20325077118"</f>
        <v>20325077118</v>
      </c>
      <c r="F678" s="10">
        <v>222.76</v>
      </c>
      <c r="G678" s="5"/>
      <c r="H678" s="5"/>
    </row>
    <row r="679" s="1" customFormat="1" spans="1:8">
      <c r="A679" s="5">
        <v>677</v>
      </c>
      <c r="B679" s="8" t="s">
        <v>862</v>
      </c>
      <c r="C679" s="5" t="s">
        <v>864</v>
      </c>
      <c r="D679" s="9" t="s">
        <v>32</v>
      </c>
      <c r="E679" s="5" t="str">
        <f>"20325080111"</f>
        <v>20325080111</v>
      </c>
      <c r="F679" s="10">
        <v>219.94</v>
      </c>
      <c r="G679" s="5"/>
      <c r="H679" s="5"/>
    </row>
    <row r="680" s="1" customFormat="1" spans="1:8">
      <c r="A680" s="5">
        <v>678</v>
      </c>
      <c r="B680" s="8" t="s">
        <v>862</v>
      </c>
      <c r="C680" s="5" t="s">
        <v>865</v>
      </c>
      <c r="D680" s="5" t="s">
        <v>32</v>
      </c>
      <c r="E680" s="5" t="s">
        <v>866</v>
      </c>
      <c r="F680" s="10">
        <v>210.51</v>
      </c>
      <c r="G680" s="5"/>
      <c r="H680" s="5"/>
    </row>
    <row r="681" s="1" customFormat="1" spans="1:8">
      <c r="A681" s="5">
        <v>679</v>
      </c>
      <c r="B681" s="8" t="s">
        <v>867</v>
      </c>
      <c r="C681" s="5" t="s">
        <v>868</v>
      </c>
      <c r="D681" s="9" t="s">
        <v>10</v>
      </c>
      <c r="E681" s="5" t="str">
        <f>"20325080226"</f>
        <v>20325080226</v>
      </c>
      <c r="F681" s="10">
        <v>197.69</v>
      </c>
      <c r="G681" s="5"/>
      <c r="H681" s="5"/>
    </row>
    <row r="682" s="1" customFormat="1" spans="1:8">
      <c r="A682" s="5">
        <v>680</v>
      </c>
      <c r="B682" s="8" t="s">
        <v>867</v>
      </c>
      <c r="C682" s="5" t="s">
        <v>869</v>
      </c>
      <c r="D682" s="9" t="s">
        <v>10</v>
      </c>
      <c r="E682" s="5" t="str">
        <f>"20325080225"</f>
        <v>20325080225</v>
      </c>
      <c r="F682" s="10">
        <v>197.09</v>
      </c>
      <c r="G682" s="5"/>
      <c r="H682" s="5"/>
    </row>
    <row r="683" s="1" customFormat="1" spans="1:8">
      <c r="A683" s="5">
        <v>681</v>
      </c>
      <c r="B683" s="8" t="s">
        <v>867</v>
      </c>
      <c r="C683" s="5" t="s">
        <v>870</v>
      </c>
      <c r="D683" s="9" t="s">
        <v>10</v>
      </c>
      <c r="E683" s="5" t="str">
        <f>"20325080227"</f>
        <v>20325080227</v>
      </c>
      <c r="F683" s="10">
        <v>190.6</v>
      </c>
      <c r="G683" s="5"/>
      <c r="H683" s="5"/>
    </row>
    <row r="684" s="1" customFormat="1" spans="1:8">
      <c r="A684" s="5">
        <v>682</v>
      </c>
      <c r="B684" s="8" t="s">
        <v>871</v>
      </c>
      <c r="C684" s="5" t="s">
        <v>872</v>
      </c>
      <c r="D684" s="9" t="s">
        <v>32</v>
      </c>
      <c r="E684" s="5" t="str">
        <f>"20325080318"</f>
        <v>20325080318</v>
      </c>
      <c r="F684" s="10">
        <v>212.07</v>
      </c>
      <c r="G684" s="5"/>
      <c r="H684" s="5"/>
    </row>
    <row r="685" s="1" customFormat="1" spans="1:8">
      <c r="A685" s="5">
        <v>683</v>
      </c>
      <c r="B685" s="8" t="s">
        <v>871</v>
      </c>
      <c r="C685" s="5" t="s">
        <v>873</v>
      </c>
      <c r="D685" s="9" t="s">
        <v>32</v>
      </c>
      <c r="E685" s="5" t="str">
        <f>"20325080308"</f>
        <v>20325080308</v>
      </c>
      <c r="F685" s="10">
        <v>207.15</v>
      </c>
      <c r="G685" s="5"/>
      <c r="H685" s="5"/>
    </row>
    <row r="686" s="1" customFormat="1" spans="1:8">
      <c r="A686" s="5">
        <v>684</v>
      </c>
      <c r="B686" s="8" t="s">
        <v>871</v>
      </c>
      <c r="C686" s="5" t="s">
        <v>874</v>
      </c>
      <c r="D686" s="9" t="s">
        <v>32</v>
      </c>
      <c r="E686" s="5" t="str">
        <f>"20325080310"</f>
        <v>20325080310</v>
      </c>
      <c r="F686" s="10">
        <v>206.63</v>
      </c>
      <c r="G686" s="5"/>
      <c r="H686" s="5"/>
    </row>
    <row r="687" s="1" customFormat="1" spans="1:8">
      <c r="A687" s="5">
        <v>685</v>
      </c>
      <c r="B687" s="8" t="s">
        <v>875</v>
      </c>
      <c r="C687" s="5" t="s">
        <v>876</v>
      </c>
      <c r="D687" s="9" t="s">
        <v>10</v>
      </c>
      <c r="E687" s="5" t="str">
        <f>"20325080625"</f>
        <v>20325080625</v>
      </c>
      <c r="F687" s="10">
        <v>224.23</v>
      </c>
      <c r="G687" s="5"/>
      <c r="H687" s="5"/>
    </row>
    <row r="688" s="1" customFormat="1" spans="1:8">
      <c r="A688" s="5">
        <v>686</v>
      </c>
      <c r="B688" s="8" t="s">
        <v>875</v>
      </c>
      <c r="C688" s="5" t="s">
        <v>877</v>
      </c>
      <c r="D688" s="9" t="s">
        <v>32</v>
      </c>
      <c r="E688" s="5" t="str">
        <f>"20325080930"</f>
        <v>20325080930</v>
      </c>
      <c r="F688" s="10">
        <v>219.65</v>
      </c>
      <c r="G688" s="5"/>
      <c r="H688" s="5"/>
    </row>
    <row r="689" s="1" customFormat="1" spans="1:8">
      <c r="A689" s="5">
        <v>687</v>
      </c>
      <c r="B689" s="8" t="s">
        <v>875</v>
      </c>
      <c r="C689" s="5" t="s">
        <v>878</v>
      </c>
      <c r="D689" s="9" t="s">
        <v>32</v>
      </c>
      <c r="E689" s="5" t="str">
        <f>"20325081021"</f>
        <v>20325081021</v>
      </c>
      <c r="F689" s="10">
        <v>219.15</v>
      </c>
      <c r="G689" s="5"/>
      <c r="H689" s="5"/>
    </row>
    <row r="690" s="1" customFormat="1" spans="1:8">
      <c r="A690" s="5">
        <v>688</v>
      </c>
      <c r="B690" s="8" t="s">
        <v>879</v>
      </c>
      <c r="C690" s="5" t="s">
        <v>880</v>
      </c>
      <c r="D690" s="9" t="s">
        <v>32</v>
      </c>
      <c r="E690" s="5" t="str">
        <f>"20325081509"</f>
        <v>20325081509</v>
      </c>
      <c r="F690" s="10">
        <v>198.88</v>
      </c>
      <c r="G690" s="5"/>
      <c r="H690" s="5"/>
    </row>
    <row r="691" s="1" customFormat="1" spans="1:8">
      <c r="A691" s="5">
        <v>689</v>
      </c>
      <c r="B691" s="8" t="s">
        <v>879</v>
      </c>
      <c r="C691" s="5" t="s">
        <v>881</v>
      </c>
      <c r="D691" s="9" t="s">
        <v>32</v>
      </c>
      <c r="E691" s="5" t="str">
        <f>"20325081510"</f>
        <v>20325081510</v>
      </c>
      <c r="F691" s="10">
        <v>189.07</v>
      </c>
      <c r="G691" s="5"/>
      <c r="H691" s="5"/>
    </row>
    <row r="692" s="1" customFormat="1" spans="1:8">
      <c r="A692" s="5">
        <v>690</v>
      </c>
      <c r="B692" s="8" t="s">
        <v>879</v>
      </c>
      <c r="C692" s="5" t="s">
        <v>882</v>
      </c>
      <c r="D692" s="9" t="s">
        <v>32</v>
      </c>
      <c r="E692" s="5" t="str">
        <f>"20325081511"</f>
        <v>20325081511</v>
      </c>
      <c r="F692" s="10">
        <v>178.97</v>
      </c>
      <c r="G692" s="5"/>
      <c r="H692" s="5"/>
    </row>
    <row r="693" s="1" customFormat="1" spans="1:8">
      <c r="A693" s="5">
        <v>691</v>
      </c>
      <c r="B693" s="8" t="s">
        <v>883</v>
      </c>
      <c r="C693" s="5" t="s">
        <v>884</v>
      </c>
      <c r="D693" s="9" t="s">
        <v>32</v>
      </c>
      <c r="E693" s="5" t="str">
        <f>"20325081610"</f>
        <v>20325081610</v>
      </c>
      <c r="F693" s="10">
        <v>209.36</v>
      </c>
      <c r="G693" s="5"/>
      <c r="H693" s="5"/>
    </row>
    <row r="694" s="1" customFormat="1" spans="1:8">
      <c r="A694" s="5">
        <v>692</v>
      </c>
      <c r="B694" s="8" t="s">
        <v>883</v>
      </c>
      <c r="C694" s="5" t="s">
        <v>885</v>
      </c>
      <c r="D694" s="9" t="s">
        <v>10</v>
      </c>
      <c r="E694" s="5" t="str">
        <f>"20325081528"</f>
        <v>20325081528</v>
      </c>
      <c r="F694" s="10">
        <v>201.33</v>
      </c>
      <c r="G694" s="5"/>
      <c r="H694" s="5"/>
    </row>
    <row r="695" s="1" customFormat="1" spans="1:8">
      <c r="A695" s="5">
        <v>693</v>
      </c>
      <c r="B695" s="8" t="s">
        <v>883</v>
      </c>
      <c r="C695" s="5" t="s">
        <v>886</v>
      </c>
      <c r="D695" s="9" t="s">
        <v>10</v>
      </c>
      <c r="E695" s="5" t="str">
        <f>"20325081525"</f>
        <v>20325081525</v>
      </c>
      <c r="F695" s="10">
        <v>197.81</v>
      </c>
      <c r="G695" s="5"/>
      <c r="H695" s="5"/>
    </row>
    <row r="696" s="1" customFormat="1" spans="1:8">
      <c r="A696" s="5">
        <v>694</v>
      </c>
      <c r="B696" s="8" t="s">
        <v>887</v>
      </c>
      <c r="C696" s="5" t="s">
        <v>888</v>
      </c>
      <c r="D696" s="9" t="s">
        <v>32</v>
      </c>
      <c r="E696" s="5" t="str">
        <f>"20325081623"</f>
        <v>20325081623</v>
      </c>
      <c r="F696" s="10">
        <v>192.76</v>
      </c>
      <c r="G696" s="5"/>
      <c r="H696" s="5"/>
    </row>
    <row r="697" s="1" customFormat="1" spans="1:8">
      <c r="A697" s="5">
        <v>695</v>
      </c>
      <c r="B697" s="8" t="s">
        <v>887</v>
      </c>
      <c r="C697" s="5" t="s">
        <v>889</v>
      </c>
      <c r="D697" s="9" t="s">
        <v>32</v>
      </c>
      <c r="E697" s="5" t="str">
        <f>"20325081618"</f>
        <v>20325081618</v>
      </c>
      <c r="F697" s="10">
        <v>189.72</v>
      </c>
      <c r="G697" s="5"/>
      <c r="H697" s="5"/>
    </row>
    <row r="698" s="1" customFormat="1" spans="1:8">
      <c r="A698" s="5">
        <v>696</v>
      </c>
      <c r="B698" s="8" t="s">
        <v>887</v>
      </c>
      <c r="C698" s="5" t="s">
        <v>890</v>
      </c>
      <c r="D698" s="5" t="s">
        <v>32</v>
      </c>
      <c r="E698" s="5" t="s">
        <v>891</v>
      </c>
      <c r="F698" s="10">
        <v>184.81</v>
      </c>
      <c r="G698" s="5"/>
      <c r="H698" s="5"/>
    </row>
    <row r="699" s="1" customFormat="1" spans="1:8">
      <c r="A699" s="5">
        <v>697</v>
      </c>
      <c r="B699" s="8" t="s">
        <v>892</v>
      </c>
      <c r="C699" s="5" t="s">
        <v>893</v>
      </c>
      <c r="D699" s="9" t="s">
        <v>32</v>
      </c>
      <c r="E699" s="5" t="str">
        <f>"20325082402"</f>
        <v>20325082402</v>
      </c>
      <c r="F699" s="10">
        <v>230.27</v>
      </c>
      <c r="G699" s="5"/>
      <c r="H699" s="5"/>
    </row>
    <row r="700" s="1" customFormat="1" spans="1:8">
      <c r="A700" s="5">
        <v>698</v>
      </c>
      <c r="B700" s="8" t="s">
        <v>892</v>
      </c>
      <c r="C700" s="5" t="s">
        <v>894</v>
      </c>
      <c r="D700" s="9" t="s">
        <v>32</v>
      </c>
      <c r="E700" s="5" t="str">
        <f>"20325082024"</f>
        <v>20325082024</v>
      </c>
      <c r="F700" s="10">
        <v>223.4</v>
      </c>
      <c r="G700" s="5"/>
      <c r="H700" s="5"/>
    </row>
    <row r="701" s="1" customFormat="1" spans="1:8">
      <c r="A701" s="5">
        <v>699</v>
      </c>
      <c r="B701" s="8" t="s">
        <v>892</v>
      </c>
      <c r="C701" s="5" t="s">
        <v>895</v>
      </c>
      <c r="D701" s="5" t="s">
        <v>32</v>
      </c>
      <c r="E701" s="5" t="s">
        <v>896</v>
      </c>
      <c r="F701" s="10">
        <v>222</v>
      </c>
      <c r="G701" s="5"/>
      <c r="H701" s="5"/>
    </row>
    <row r="702" s="1" customFormat="1" spans="1:8">
      <c r="A702" s="5">
        <v>700</v>
      </c>
      <c r="B702" s="8" t="s">
        <v>897</v>
      </c>
      <c r="C702" s="5" t="s">
        <v>898</v>
      </c>
      <c r="D702" s="9" t="s">
        <v>10</v>
      </c>
      <c r="E702" s="5" t="str">
        <f>"20325082505"</f>
        <v>20325082505</v>
      </c>
      <c r="F702" s="10">
        <v>205.26</v>
      </c>
      <c r="G702" s="5"/>
      <c r="H702" s="5"/>
    </row>
    <row r="703" s="1" customFormat="1" spans="1:8">
      <c r="A703" s="5">
        <v>701</v>
      </c>
      <c r="B703" s="8" t="s">
        <v>897</v>
      </c>
      <c r="C703" s="5" t="s">
        <v>899</v>
      </c>
      <c r="D703" s="9" t="s">
        <v>10</v>
      </c>
      <c r="E703" s="5" t="str">
        <f>"20325082514"</f>
        <v>20325082514</v>
      </c>
      <c r="F703" s="10">
        <v>204.67</v>
      </c>
      <c r="G703" s="5"/>
      <c r="H703" s="5"/>
    </row>
    <row r="704" s="1" customFormat="1" spans="1:8">
      <c r="A704" s="5">
        <v>702</v>
      </c>
      <c r="B704" s="8" t="s">
        <v>897</v>
      </c>
      <c r="C704" s="5" t="s">
        <v>900</v>
      </c>
      <c r="D704" s="9" t="s">
        <v>10</v>
      </c>
      <c r="E704" s="5" t="str">
        <f>"20325082409"</f>
        <v>20325082409</v>
      </c>
      <c r="F704" s="10">
        <v>189.99</v>
      </c>
      <c r="G704" s="5"/>
      <c r="H704" s="5"/>
    </row>
    <row r="705" s="1" customFormat="1" spans="1:8">
      <c r="A705" s="5">
        <v>703</v>
      </c>
      <c r="B705" s="8" t="s">
        <v>901</v>
      </c>
      <c r="C705" s="5" t="s">
        <v>902</v>
      </c>
      <c r="D705" s="9" t="s">
        <v>32</v>
      </c>
      <c r="E705" s="5" t="str">
        <f>"20325082528"</f>
        <v>20325082528</v>
      </c>
      <c r="F705" s="10">
        <v>223.41</v>
      </c>
      <c r="G705" s="5"/>
      <c r="H705" s="5"/>
    </row>
    <row r="706" s="1" customFormat="1" spans="1:8">
      <c r="A706" s="5">
        <v>704</v>
      </c>
      <c r="B706" s="8" t="s">
        <v>901</v>
      </c>
      <c r="C706" s="5" t="s">
        <v>903</v>
      </c>
      <c r="D706" s="9" t="s">
        <v>32</v>
      </c>
      <c r="E706" s="5" t="str">
        <f>"20325082521"</f>
        <v>20325082521</v>
      </c>
      <c r="F706" s="10">
        <v>216.95</v>
      </c>
      <c r="G706" s="5"/>
      <c r="H706" s="5"/>
    </row>
    <row r="707" s="1" customFormat="1" spans="1:8">
      <c r="A707" s="5">
        <v>705</v>
      </c>
      <c r="B707" s="8" t="s">
        <v>901</v>
      </c>
      <c r="C707" s="5" t="s">
        <v>904</v>
      </c>
      <c r="D707" s="5" t="s">
        <v>32</v>
      </c>
      <c r="E707" s="5" t="str">
        <f>"20325082524"</f>
        <v>20325082524</v>
      </c>
      <c r="F707" s="10">
        <v>215.22</v>
      </c>
      <c r="G707" s="5"/>
      <c r="H707" s="5"/>
    </row>
    <row r="708" s="1" customFormat="1" spans="1:8">
      <c r="A708" s="5">
        <v>706</v>
      </c>
      <c r="B708" s="8" t="s">
        <v>905</v>
      </c>
      <c r="C708" s="5" t="s">
        <v>906</v>
      </c>
      <c r="D708" s="9" t="s">
        <v>32</v>
      </c>
      <c r="E708" s="5" t="str">
        <f>"20325082721"</f>
        <v>20325082721</v>
      </c>
      <c r="F708" s="10">
        <v>216.58</v>
      </c>
      <c r="G708" s="5"/>
      <c r="H708" s="5"/>
    </row>
    <row r="709" s="1" customFormat="1" spans="1:8">
      <c r="A709" s="5">
        <v>707</v>
      </c>
      <c r="B709" s="8" t="s">
        <v>905</v>
      </c>
      <c r="C709" s="5" t="s">
        <v>907</v>
      </c>
      <c r="D709" s="9" t="s">
        <v>10</v>
      </c>
      <c r="E709" s="5" t="str">
        <f>"20325082718"</f>
        <v>20325082718</v>
      </c>
      <c r="F709" s="10">
        <v>214.95</v>
      </c>
      <c r="G709" s="5"/>
      <c r="H709" s="5"/>
    </row>
    <row r="710" s="1" customFormat="1" spans="1:8">
      <c r="A710" s="5">
        <v>708</v>
      </c>
      <c r="B710" s="8" t="s">
        <v>905</v>
      </c>
      <c r="C710" s="5" t="s">
        <v>908</v>
      </c>
      <c r="D710" s="9" t="s">
        <v>10</v>
      </c>
      <c r="E710" s="5" t="str">
        <f>"20325082720"</f>
        <v>20325082720</v>
      </c>
      <c r="F710" s="10">
        <v>208.48</v>
      </c>
      <c r="G710" s="5"/>
      <c r="H710" s="5"/>
    </row>
    <row r="711" s="1" customFormat="1" spans="1:8">
      <c r="A711" s="5">
        <v>709</v>
      </c>
      <c r="B711" s="8" t="s">
        <v>909</v>
      </c>
      <c r="C711" s="5" t="s">
        <v>910</v>
      </c>
      <c r="D711" s="9" t="s">
        <v>32</v>
      </c>
      <c r="E711" s="5" t="str">
        <f>"20325082811"</f>
        <v>20325082811</v>
      </c>
      <c r="F711" s="10">
        <v>215.16</v>
      </c>
      <c r="G711" s="5"/>
      <c r="H711" s="5"/>
    </row>
    <row r="712" s="1" customFormat="1" spans="1:8">
      <c r="A712" s="5">
        <v>710</v>
      </c>
      <c r="B712" s="8" t="s">
        <v>909</v>
      </c>
      <c r="C712" s="5" t="s">
        <v>911</v>
      </c>
      <c r="D712" s="9" t="s">
        <v>32</v>
      </c>
      <c r="E712" s="5" t="str">
        <f>"20325082726"</f>
        <v>20325082726</v>
      </c>
      <c r="F712" s="10">
        <v>211.99</v>
      </c>
      <c r="G712" s="5"/>
      <c r="H712" s="5"/>
    </row>
    <row r="713" s="1" customFormat="1" spans="1:8">
      <c r="A713" s="5">
        <v>711</v>
      </c>
      <c r="B713" s="8" t="s">
        <v>909</v>
      </c>
      <c r="C713" s="5" t="s">
        <v>912</v>
      </c>
      <c r="D713" s="9" t="s">
        <v>10</v>
      </c>
      <c r="E713" s="5" t="str">
        <f>"20325082815"</f>
        <v>20325082815</v>
      </c>
      <c r="F713" s="10">
        <v>207.27</v>
      </c>
      <c r="G713" s="5"/>
      <c r="H713" s="5"/>
    </row>
    <row r="714" s="1" customFormat="1" spans="1:8">
      <c r="A714" s="5">
        <v>712</v>
      </c>
      <c r="B714" s="8" t="s">
        <v>913</v>
      </c>
      <c r="C714" s="5" t="s">
        <v>914</v>
      </c>
      <c r="D714" s="9" t="s">
        <v>32</v>
      </c>
      <c r="E714" s="5" t="str">
        <f>"20325083108"</f>
        <v>20325083108</v>
      </c>
      <c r="F714" s="10">
        <v>224.66</v>
      </c>
      <c r="G714" s="5"/>
      <c r="H714" s="5"/>
    </row>
    <row r="715" s="1" customFormat="1" spans="1:8">
      <c r="A715" s="5">
        <v>713</v>
      </c>
      <c r="B715" s="8" t="s">
        <v>913</v>
      </c>
      <c r="C715" s="5" t="s">
        <v>915</v>
      </c>
      <c r="D715" s="9" t="s">
        <v>32</v>
      </c>
      <c r="E715" s="5" t="str">
        <f>"20325083030"</f>
        <v>20325083030</v>
      </c>
      <c r="F715" s="10">
        <v>216.42</v>
      </c>
      <c r="G715" s="5"/>
      <c r="H715" s="5"/>
    </row>
    <row r="716" s="1" customFormat="1" spans="1:8">
      <c r="A716" s="5">
        <v>714</v>
      </c>
      <c r="B716" s="8" t="s">
        <v>913</v>
      </c>
      <c r="C716" s="5" t="s">
        <v>916</v>
      </c>
      <c r="D716" s="5" t="s">
        <v>32</v>
      </c>
      <c r="E716" s="5" t="str">
        <f>"20325083007"</f>
        <v>20325083007</v>
      </c>
      <c r="F716" s="10">
        <v>216.37</v>
      </c>
      <c r="G716" s="5"/>
      <c r="H716" s="5"/>
    </row>
    <row r="717" s="1" customFormat="1" spans="1:8">
      <c r="A717" s="5">
        <v>715</v>
      </c>
      <c r="B717" s="8" t="s">
        <v>917</v>
      </c>
      <c r="C717" s="5" t="s">
        <v>918</v>
      </c>
      <c r="D717" s="9" t="s">
        <v>32</v>
      </c>
      <c r="E717" s="5" t="str">
        <f>"20325084425"</f>
        <v>20325084425</v>
      </c>
      <c r="F717" s="10">
        <v>224.16</v>
      </c>
      <c r="G717" s="5"/>
      <c r="H717" s="5"/>
    </row>
    <row r="718" s="1" customFormat="1" spans="1:8">
      <c r="A718" s="5">
        <v>716</v>
      </c>
      <c r="B718" s="8" t="s">
        <v>917</v>
      </c>
      <c r="C718" s="5" t="s">
        <v>919</v>
      </c>
      <c r="D718" s="9" t="s">
        <v>32</v>
      </c>
      <c r="E718" s="5" t="str">
        <f>"20325083505"</f>
        <v>20325083505</v>
      </c>
      <c r="F718" s="10">
        <v>223.3</v>
      </c>
      <c r="G718" s="5"/>
      <c r="H718" s="5"/>
    </row>
    <row r="719" s="1" customFormat="1" spans="1:8">
      <c r="A719" s="5">
        <v>717</v>
      </c>
      <c r="B719" s="12" t="s">
        <v>917</v>
      </c>
      <c r="C719" s="5" t="s">
        <v>920</v>
      </c>
      <c r="D719" s="5" t="s">
        <v>32</v>
      </c>
      <c r="E719" s="5" t="str">
        <f>"20325083610"</f>
        <v>20325083610</v>
      </c>
      <c r="F719" s="10">
        <v>221.87</v>
      </c>
      <c r="G719" s="12"/>
      <c r="H719" s="12"/>
    </row>
    <row r="720" s="1" customFormat="1" spans="1:8">
      <c r="A720" s="5">
        <v>718</v>
      </c>
      <c r="B720" s="8" t="s">
        <v>921</v>
      </c>
      <c r="C720" s="5" t="s">
        <v>922</v>
      </c>
      <c r="D720" s="9" t="s">
        <v>10</v>
      </c>
      <c r="E720" s="5" t="str">
        <f>"20325084713"</f>
        <v>20325084713</v>
      </c>
      <c r="F720" s="10">
        <v>228.24</v>
      </c>
      <c r="G720" s="5"/>
      <c r="H720" s="5"/>
    </row>
    <row r="721" s="1" customFormat="1" spans="1:8">
      <c r="A721" s="5">
        <v>719</v>
      </c>
      <c r="B721" s="8" t="s">
        <v>921</v>
      </c>
      <c r="C721" s="5" t="s">
        <v>923</v>
      </c>
      <c r="D721" s="9" t="s">
        <v>32</v>
      </c>
      <c r="E721" s="5" t="str">
        <f>"20325084607"</f>
        <v>20325084607</v>
      </c>
      <c r="F721" s="10">
        <v>227.72</v>
      </c>
      <c r="G721" s="5"/>
      <c r="H721" s="5"/>
    </row>
    <row r="722" s="1" customFormat="1" spans="1:8">
      <c r="A722" s="5">
        <v>720</v>
      </c>
      <c r="B722" s="8" t="s">
        <v>921</v>
      </c>
      <c r="C722" s="5" t="s">
        <v>924</v>
      </c>
      <c r="D722" s="5" t="s">
        <v>32</v>
      </c>
      <c r="E722" s="5" t="str">
        <f>"20325090117"</f>
        <v>20325090117</v>
      </c>
      <c r="F722" s="10">
        <v>218.51</v>
      </c>
      <c r="G722" s="5"/>
      <c r="H722" s="5"/>
    </row>
    <row r="723" s="1" customFormat="1" spans="1:8">
      <c r="A723" s="5">
        <v>721</v>
      </c>
      <c r="B723" s="8" t="s">
        <v>925</v>
      </c>
      <c r="C723" s="5" t="s">
        <v>926</v>
      </c>
      <c r="D723" s="9" t="s">
        <v>32</v>
      </c>
      <c r="E723" s="5" t="str">
        <f>"20325090305"</f>
        <v>20325090305</v>
      </c>
      <c r="F723" s="10">
        <v>215.6</v>
      </c>
      <c r="G723" s="5"/>
      <c r="H723" s="5"/>
    </row>
    <row r="724" s="1" customFormat="1" spans="1:8">
      <c r="A724" s="5">
        <v>722</v>
      </c>
      <c r="B724" s="8" t="s">
        <v>925</v>
      </c>
      <c r="C724" s="5" t="s">
        <v>927</v>
      </c>
      <c r="D724" s="9" t="s">
        <v>32</v>
      </c>
      <c r="E724" s="5" t="str">
        <f>"20325090416"</f>
        <v>20325090416</v>
      </c>
      <c r="F724" s="10">
        <v>214.04</v>
      </c>
      <c r="G724" s="5"/>
      <c r="H724" s="5"/>
    </row>
    <row r="725" s="1" customFormat="1" spans="1:8">
      <c r="A725" s="5">
        <v>723</v>
      </c>
      <c r="B725" s="8" t="s">
        <v>925</v>
      </c>
      <c r="C725" s="5" t="s">
        <v>928</v>
      </c>
      <c r="D725" s="9" t="s">
        <v>32</v>
      </c>
      <c r="E725" s="5" t="str">
        <f>"20325090313"</f>
        <v>20325090313</v>
      </c>
      <c r="F725" s="10">
        <v>213.04</v>
      </c>
      <c r="G725" s="5"/>
      <c r="H725" s="5"/>
    </row>
    <row r="726" s="1" customFormat="1" spans="1:8">
      <c r="A726" s="5">
        <v>724</v>
      </c>
      <c r="B726" s="8" t="s">
        <v>925</v>
      </c>
      <c r="C726" s="5" t="s">
        <v>929</v>
      </c>
      <c r="D726" s="9" t="s">
        <v>32</v>
      </c>
      <c r="E726" s="5" t="str">
        <f>"20325090224"</f>
        <v>20325090224</v>
      </c>
      <c r="F726" s="10">
        <v>212.47</v>
      </c>
      <c r="G726" s="5"/>
      <c r="H726" s="5"/>
    </row>
    <row r="727" s="1" customFormat="1" spans="1:8">
      <c r="A727" s="5">
        <v>725</v>
      </c>
      <c r="B727" s="8" t="s">
        <v>925</v>
      </c>
      <c r="C727" s="5" t="s">
        <v>930</v>
      </c>
      <c r="D727" s="9" t="s">
        <v>32</v>
      </c>
      <c r="E727" s="5" t="str">
        <f>"20325090217"</f>
        <v>20325090217</v>
      </c>
      <c r="F727" s="10">
        <v>205.41</v>
      </c>
      <c r="G727" s="5"/>
      <c r="H727" s="5"/>
    </row>
    <row r="728" s="1" customFormat="1" spans="1:8">
      <c r="A728" s="5">
        <v>726</v>
      </c>
      <c r="B728" s="8" t="s">
        <v>925</v>
      </c>
      <c r="C728" s="5" t="s">
        <v>931</v>
      </c>
      <c r="D728" s="9" t="s">
        <v>10</v>
      </c>
      <c r="E728" s="5" t="str">
        <f>"20325090215"</f>
        <v>20325090215</v>
      </c>
      <c r="F728" s="10">
        <v>203.91</v>
      </c>
      <c r="G728" s="5"/>
      <c r="H728" s="5"/>
    </row>
    <row r="729" s="1" customFormat="1" spans="1:8">
      <c r="A729" s="5">
        <v>727</v>
      </c>
      <c r="B729" s="8" t="s">
        <v>932</v>
      </c>
      <c r="C729" s="5" t="s">
        <v>933</v>
      </c>
      <c r="D729" s="9" t="s">
        <v>32</v>
      </c>
      <c r="E729" s="5" t="str">
        <f>"20325090526"</f>
        <v>20325090526</v>
      </c>
      <c r="F729" s="10">
        <v>225.88</v>
      </c>
      <c r="G729" s="5"/>
      <c r="H729" s="5"/>
    </row>
    <row r="730" s="1" customFormat="1" spans="1:8">
      <c r="A730" s="5">
        <v>728</v>
      </c>
      <c r="B730" s="8" t="s">
        <v>932</v>
      </c>
      <c r="C730" s="5" t="s">
        <v>934</v>
      </c>
      <c r="D730" s="9" t="s">
        <v>32</v>
      </c>
      <c r="E730" s="5" t="str">
        <f>"20325090715"</f>
        <v>20325090715</v>
      </c>
      <c r="F730" s="10">
        <v>215.71</v>
      </c>
      <c r="G730" s="5"/>
      <c r="H730" s="5"/>
    </row>
    <row r="731" s="1" customFormat="1" spans="1:8">
      <c r="A731" s="5">
        <v>729</v>
      </c>
      <c r="B731" s="8" t="s">
        <v>932</v>
      </c>
      <c r="C731" s="5" t="s">
        <v>935</v>
      </c>
      <c r="D731" s="9" t="s">
        <v>10</v>
      </c>
      <c r="E731" s="5" t="str">
        <f>"20325090522"</f>
        <v>20325090522</v>
      </c>
      <c r="F731" s="10">
        <v>208.5</v>
      </c>
      <c r="G731" s="5"/>
      <c r="H731" s="5"/>
    </row>
    <row r="732" s="1" customFormat="1" spans="1:8">
      <c r="A732" s="5">
        <v>730</v>
      </c>
      <c r="B732" s="8" t="s">
        <v>936</v>
      </c>
      <c r="C732" s="5" t="s">
        <v>937</v>
      </c>
      <c r="D732" s="9" t="s">
        <v>32</v>
      </c>
      <c r="E732" s="5" t="str">
        <f>"20325090829"</f>
        <v>20325090829</v>
      </c>
      <c r="F732" s="10">
        <v>229.77</v>
      </c>
      <c r="G732" s="5"/>
      <c r="H732" s="5"/>
    </row>
    <row r="733" s="1" customFormat="1" spans="1:8">
      <c r="A733" s="5">
        <v>731</v>
      </c>
      <c r="B733" s="8" t="s">
        <v>936</v>
      </c>
      <c r="C733" s="5" t="s">
        <v>938</v>
      </c>
      <c r="D733" s="9" t="s">
        <v>10</v>
      </c>
      <c r="E733" s="5" t="str">
        <f>"20325090724"</f>
        <v>20325090724</v>
      </c>
      <c r="F733" s="10">
        <v>227.58</v>
      </c>
      <c r="G733" s="5"/>
      <c r="H733" s="5"/>
    </row>
    <row r="734" s="1" customFormat="1" spans="1:8">
      <c r="A734" s="5">
        <v>732</v>
      </c>
      <c r="B734" s="8" t="s">
        <v>936</v>
      </c>
      <c r="C734" s="5" t="s">
        <v>939</v>
      </c>
      <c r="D734" s="9" t="s">
        <v>32</v>
      </c>
      <c r="E734" s="5" t="str">
        <f>"20325090727"</f>
        <v>20325090727</v>
      </c>
      <c r="F734" s="10">
        <v>219.83</v>
      </c>
      <c r="G734" s="5"/>
      <c r="H734" s="5"/>
    </row>
    <row r="735" s="1" customFormat="1" spans="1:8">
      <c r="A735" s="5">
        <v>733</v>
      </c>
      <c r="B735" s="8" t="s">
        <v>940</v>
      </c>
      <c r="C735" s="5" t="s">
        <v>941</v>
      </c>
      <c r="D735" s="9" t="s">
        <v>10</v>
      </c>
      <c r="E735" s="5" t="str">
        <f>"20325090926"</f>
        <v>20325090926</v>
      </c>
      <c r="F735" s="10">
        <v>230.93</v>
      </c>
      <c r="G735" s="5"/>
      <c r="H735" s="5"/>
    </row>
    <row r="736" s="1" customFormat="1" spans="1:8">
      <c r="A736" s="5">
        <v>734</v>
      </c>
      <c r="B736" s="8" t="s">
        <v>940</v>
      </c>
      <c r="C736" s="5" t="s">
        <v>942</v>
      </c>
      <c r="D736" s="9" t="s">
        <v>10</v>
      </c>
      <c r="E736" s="5" t="str">
        <f>"20325090924"</f>
        <v>20325090924</v>
      </c>
      <c r="F736" s="10">
        <v>210.82</v>
      </c>
      <c r="G736" s="5"/>
      <c r="H736" s="5"/>
    </row>
    <row r="737" s="1" customFormat="1" spans="1:8">
      <c r="A737" s="5">
        <v>735</v>
      </c>
      <c r="B737" s="8" t="s">
        <v>940</v>
      </c>
      <c r="C737" s="5" t="s">
        <v>943</v>
      </c>
      <c r="D737" s="9" t="s">
        <v>32</v>
      </c>
      <c r="E737" s="5" t="str">
        <f>"20325091022"</f>
        <v>20325091022</v>
      </c>
      <c r="F737" s="10">
        <v>208.52</v>
      </c>
      <c r="G737" s="5"/>
      <c r="H737" s="5"/>
    </row>
    <row r="738" s="1" customFormat="1" spans="1:8">
      <c r="A738" s="5">
        <v>736</v>
      </c>
      <c r="B738" s="8" t="s">
        <v>940</v>
      </c>
      <c r="C738" s="5" t="s">
        <v>944</v>
      </c>
      <c r="D738" s="9" t="s">
        <v>10</v>
      </c>
      <c r="E738" s="5" t="str">
        <f>"20325090922"</f>
        <v>20325090922</v>
      </c>
      <c r="F738" s="10">
        <v>205.45</v>
      </c>
      <c r="G738" s="5"/>
      <c r="H738" s="5"/>
    </row>
    <row r="739" s="1" customFormat="1" spans="1:8">
      <c r="A739" s="5">
        <v>737</v>
      </c>
      <c r="B739" s="8" t="s">
        <v>940</v>
      </c>
      <c r="C739" s="5" t="s">
        <v>945</v>
      </c>
      <c r="D739" s="9" t="s">
        <v>10</v>
      </c>
      <c r="E739" s="5" t="str">
        <f>"20325090921"</f>
        <v>20325090921</v>
      </c>
      <c r="F739" s="10">
        <v>204.28</v>
      </c>
      <c r="G739" s="5"/>
      <c r="H739" s="5"/>
    </row>
    <row r="740" s="1" customFormat="1" spans="1:8">
      <c r="A740" s="5">
        <v>738</v>
      </c>
      <c r="B740" s="8" t="s">
        <v>940</v>
      </c>
      <c r="C740" s="5" t="s">
        <v>946</v>
      </c>
      <c r="D740" s="5" t="s">
        <v>10</v>
      </c>
      <c r="E740" s="5" t="s">
        <v>947</v>
      </c>
      <c r="F740" s="10">
        <v>191.27</v>
      </c>
      <c r="G740" s="5"/>
      <c r="H740" s="5"/>
    </row>
    <row r="741" s="1" customFormat="1" spans="1:8">
      <c r="A741" s="5">
        <v>739</v>
      </c>
      <c r="B741" s="8" t="s">
        <v>948</v>
      </c>
      <c r="C741" s="5" t="s">
        <v>949</v>
      </c>
      <c r="D741" s="9" t="s">
        <v>10</v>
      </c>
      <c r="E741" s="5" t="str">
        <f>"20325091106"</f>
        <v>20325091106</v>
      </c>
      <c r="F741" s="10">
        <v>219.04</v>
      </c>
      <c r="G741" s="5"/>
      <c r="H741" s="5"/>
    </row>
    <row r="742" s="1" customFormat="1" spans="1:8">
      <c r="A742" s="5">
        <v>740</v>
      </c>
      <c r="B742" s="8" t="s">
        <v>948</v>
      </c>
      <c r="C742" s="5" t="s">
        <v>950</v>
      </c>
      <c r="D742" s="9" t="s">
        <v>32</v>
      </c>
      <c r="E742" s="5" t="str">
        <f>"20325091117"</f>
        <v>20325091117</v>
      </c>
      <c r="F742" s="10">
        <v>213.56</v>
      </c>
      <c r="G742" s="5"/>
      <c r="H742" s="5"/>
    </row>
    <row r="743" s="1" customFormat="1" spans="1:8">
      <c r="A743" s="5">
        <v>741</v>
      </c>
      <c r="B743" s="8" t="s">
        <v>948</v>
      </c>
      <c r="C743" s="5" t="s">
        <v>951</v>
      </c>
      <c r="D743" s="9" t="s">
        <v>10</v>
      </c>
      <c r="E743" s="5" t="str">
        <f>"20325091127"</f>
        <v>20325091127</v>
      </c>
      <c r="F743" s="10">
        <v>210.4</v>
      </c>
      <c r="G743" s="5"/>
      <c r="H743" s="5"/>
    </row>
    <row r="744" s="1" customFormat="1" spans="1:8">
      <c r="A744" s="5">
        <v>742</v>
      </c>
      <c r="B744" s="8" t="s">
        <v>952</v>
      </c>
      <c r="C744" s="5" t="s">
        <v>953</v>
      </c>
      <c r="D744" s="9" t="s">
        <v>32</v>
      </c>
      <c r="E744" s="5" t="str">
        <f>"20325091225"</f>
        <v>20325091225</v>
      </c>
      <c r="F744" s="10">
        <v>218.05</v>
      </c>
      <c r="G744" s="5"/>
      <c r="H744" s="5"/>
    </row>
    <row r="745" s="1" customFormat="1" spans="1:8">
      <c r="A745" s="5">
        <v>743</v>
      </c>
      <c r="B745" s="8" t="s">
        <v>952</v>
      </c>
      <c r="C745" s="5" t="s">
        <v>954</v>
      </c>
      <c r="D745" s="9" t="s">
        <v>32</v>
      </c>
      <c r="E745" s="5" t="str">
        <f>"20325091210"</f>
        <v>20325091210</v>
      </c>
      <c r="F745" s="10">
        <v>213.29</v>
      </c>
      <c r="G745" s="5"/>
      <c r="H745" s="5"/>
    </row>
    <row r="746" s="1" customFormat="1" spans="1:8">
      <c r="A746" s="5">
        <v>744</v>
      </c>
      <c r="B746" s="8" t="s">
        <v>952</v>
      </c>
      <c r="C746" s="5" t="s">
        <v>955</v>
      </c>
      <c r="D746" s="9" t="s">
        <v>32</v>
      </c>
      <c r="E746" s="5" t="str">
        <f>"20325091213"</f>
        <v>20325091213</v>
      </c>
      <c r="F746" s="10">
        <v>211.39</v>
      </c>
      <c r="G746" s="5"/>
      <c r="H746" s="5"/>
    </row>
    <row r="747" s="1" customFormat="1" spans="1:8">
      <c r="A747" s="5">
        <v>745</v>
      </c>
      <c r="B747" s="8" t="s">
        <v>956</v>
      </c>
      <c r="C747" s="5" t="s">
        <v>957</v>
      </c>
      <c r="D747" s="9" t="s">
        <v>10</v>
      </c>
      <c r="E747" s="5" t="str">
        <f>"20325091417"</f>
        <v>20325091417</v>
      </c>
      <c r="F747" s="10">
        <v>207.33</v>
      </c>
      <c r="G747" s="5"/>
      <c r="H747" s="5"/>
    </row>
    <row r="748" s="1" customFormat="1" spans="1:8">
      <c r="A748" s="5">
        <v>746</v>
      </c>
      <c r="B748" s="8" t="s">
        <v>956</v>
      </c>
      <c r="C748" s="5" t="s">
        <v>958</v>
      </c>
      <c r="D748" s="9" t="s">
        <v>10</v>
      </c>
      <c r="E748" s="5" t="str">
        <f>"20325091604"</f>
        <v>20325091604</v>
      </c>
      <c r="F748" s="10">
        <v>207.18</v>
      </c>
      <c r="G748" s="5"/>
      <c r="H748" s="5"/>
    </row>
    <row r="749" s="1" customFormat="1" spans="1:8">
      <c r="A749" s="5">
        <v>747</v>
      </c>
      <c r="B749" s="8" t="s">
        <v>956</v>
      </c>
      <c r="C749" s="5" t="s">
        <v>959</v>
      </c>
      <c r="D749" s="9" t="s">
        <v>10</v>
      </c>
      <c r="E749" s="5" t="str">
        <f>"20325091625"</f>
        <v>20325091625</v>
      </c>
      <c r="F749" s="10">
        <v>206.51</v>
      </c>
      <c r="G749" s="5"/>
      <c r="H749" s="5"/>
    </row>
    <row r="750" s="1" customFormat="1" spans="1:8">
      <c r="A750" s="5">
        <v>748</v>
      </c>
      <c r="B750" s="8" t="s">
        <v>956</v>
      </c>
      <c r="C750" s="5" t="s">
        <v>960</v>
      </c>
      <c r="D750" s="9" t="s">
        <v>10</v>
      </c>
      <c r="E750" s="5" t="str">
        <f>"20325091529"</f>
        <v>20325091529</v>
      </c>
      <c r="F750" s="10">
        <v>205.81</v>
      </c>
      <c r="G750" s="5"/>
      <c r="H750" s="5"/>
    </row>
    <row r="751" s="1" customFormat="1" spans="1:8">
      <c r="A751" s="5">
        <v>749</v>
      </c>
      <c r="B751" s="8" t="s">
        <v>956</v>
      </c>
      <c r="C751" s="5" t="s">
        <v>961</v>
      </c>
      <c r="D751" s="9" t="s">
        <v>10</v>
      </c>
      <c r="E751" s="5" t="str">
        <f>"20325091627"</f>
        <v>20325091627</v>
      </c>
      <c r="F751" s="10">
        <v>205.21</v>
      </c>
      <c r="G751" s="5"/>
      <c r="H751" s="5"/>
    </row>
    <row r="752" s="1" customFormat="1" spans="1:8">
      <c r="A752" s="5">
        <v>750</v>
      </c>
      <c r="B752" s="8" t="s">
        <v>956</v>
      </c>
      <c r="C752" s="5" t="s">
        <v>962</v>
      </c>
      <c r="D752" s="5" t="s">
        <v>10</v>
      </c>
      <c r="E752" s="5" t="str">
        <f>"20325091407"</f>
        <v>20325091407</v>
      </c>
      <c r="F752" s="10">
        <v>202.63</v>
      </c>
      <c r="G752" s="5"/>
      <c r="H752" s="5"/>
    </row>
    <row r="753" s="1" customFormat="1" spans="1:8">
      <c r="A753" s="5">
        <v>751</v>
      </c>
      <c r="B753" s="8" t="s">
        <v>963</v>
      </c>
      <c r="C753" s="5" t="s">
        <v>964</v>
      </c>
      <c r="D753" s="9" t="s">
        <v>10</v>
      </c>
      <c r="E753" s="5" t="str">
        <f>"20325091717"</f>
        <v>20325091717</v>
      </c>
      <c r="F753" s="10">
        <v>209.13</v>
      </c>
      <c r="G753" s="5"/>
      <c r="H753" s="5"/>
    </row>
    <row r="754" s="1" customFormat="1" spans="1:8">
      <c r="A754" s="5">
        <v>752</v>
      </c>
      <c r="B754" s="8" t="s">
        <v>963</v>
      </c>
      <c r="C754" s="5" t="s">
        <v>965</v>
      </c>
      <c r="D754" s="9" t="s">
        <v>32</v>
      </c>
      <c r="E754" s="5" t="str">
        <f>"20325091719"</f>
        <v>20325091719</v>
      </c>
      <c r="F754" s="10">
        <v>206.71</v>
      </c>
      <c r="G754" s="5"/>
      <c r="H754" s="5"/>
    </row>
    <row r="755" s="1" customFormat="1" spans="1:8">
      <c r="A755" s="5">
        <v>753</v>
      </c>
      <c r="B755" s="8" t="s">
        <v>963</v>
      </c>
      <c r="C755" s="5" t="s">
        <v>966</v>
      </c>
      <c r="D755" s="9" t="s">
        <v>10</v>
      </c>
      <c r="E755" s="5" t="str">
        <f>"20325091721"</f>
        <v>20325091721</v>
      </c>
      <c r="F755" s="10">
        <v>206.18</v>
      </c>
      <c r="G755" s="5"/>
      <c r="H755" s="5"/>
    </row>
    <row r="756" s="1" customFormat="1" spans="1:8">
      <c r="A756" s="5">
        <v>754</v>
      </c>
      <c r="B756" s="8" t="s">
        <v>967</v>
      </c>
      <c r="C756" s="5" t="s">
        <v>968</v>
      </c>
      <c r="D756" s="9" t="s">
        <v>32</v>
      </c>
      <c r="E756" s="5" t="str">
        <f>"20325091821"</f>
        <v>20325091821</v>
      </c>
      <c r="F756" s="10">
        <v>217.4</v>
      </c>
      <c r="G756" s="5"/>
      <c r="H756" s="5"/>
    </row>
    <row r="757" s="1" customFormat="1" spans="1:8">
      <c r="A757" s="5">
        <v>755</v>
      </c>
      <c r="B757" s="8" t="s">
        <v>967</v>
      </c>
      <c r="C757" s="5" t="s">
        <v>969</v>
      </c>
      <c r="D757" s="9" t="s">
        <v>10</v>
      </c>
      <c r="E757" s="5" t="str">
        <f>"20325091728"</f>
        <v>20325091728</v>
      </c>
      <c r="F757" s="10">
        <v>211.9</v>
      </c>
      <c r="G757" s="5"/>
      <c r="H757" s="5"/>
    </row>
    <row r="758" s="1" customFormat="1" spans="1:8">
      <c r="A758" s="5">
        <v>756</v>
      </c>
      <c r="B758" s="8" t="s">
        <v>967</v>
      </c>
      <c r="C758" s="5" t="s">
        <v>970</v>
      </c>
      <c r="D758" s="9" t="s">
        <v>32</v>
      </c>
      <c r="E758" s="5" t="str">
        <f>"20325091827"</f>
        <v>20325091827</v>
      </c>
      <c r="F758" s="10">
        <v>211.13</v>
      </c>
      <c r="G758" s="5"/>
      <c r="H758" s="5"/>
    </row>
    <row r="759" s="1" customFormat="1" spans="1:8">
      <c r="A759" s="5">
        <v>757</v>
      </c>
      <c r="B759" s="8" t="s">
        <v>971</v>
      </c>
      <c r="C759" s="5" t="s">
        <v>972</v>
      </c>
      <c r="D759" s="9" t="s">
        <v>10</v>
      </c>
      <c r="E759" s="5" t="str">
        <f>"20325091903"</f>
        <v>20325091903</v>
      </c>
      <c r="F759" s="10">
        <v>208.24</v>
      </c>
      <c r="G759" s="5"/>
      <c r="H759" s="5"/>
    </row>
    <row r="760" s="1" customFormat="1" spans="1:8">
      <c r="A760" s="5">
        <v>758</v>
      </c>
      <c r="B760" s="8" t="s">
        <v>971</v>
      </c>
      <c r="C760" s="5" t="s">
        <v>973</v>
      </c>
      <c r="D760" s="9" t="s">
        <v>32</v>
      </c>
      <c r="E760" s="5" t="str">
        <f>"20325091929"</f>
        <v>20325091929</v>
      </c>
      <c r="F760" s="10">
        <v>202.64</v>
      </c>
      <c r="G760" s="5"/>
      <c r="H760" s="5"/>
    </row>
    <row r="761" s="1" customFormat="1" spans="1:8">
      <c r="A761" s="5">
        <v>759</v>
      </c>
      <c r="B761" s="8" t="s">
        <v>971</v>
      </c>
      <c r="C761" s="5" t="s">
        <v>974</v>
      </c>
      <c r="D761" s="9" t="s">
        <v>32</v>
      </c>
      <c r="E761" s="5" t="str">
        <f>"20325091930"</f>
        <v>20325091930</v>
      </c>
      <c r="F761" s="10">
        <v>202.09</v>
      </c>
      <c r="G761" s="5"/>
      <c r="H761" s="5"/>
    </row>
    <row r="762" s="1" customFormat="1" spans="1:8">
      <c r="A762" s="5">
        <v>760</v>
      </c>
      <c r="B762" s="8" t="s">
        <v>975</v>
      </c>
      <c r="C762" s="5" t="s">
        <v>976</v>
      </c>
      <c r="D762" s="9" t="s">
        <v>10</v>
      </c>
      <c r="E762" s="5" t="str">
        <f>"20325092210"</f>
        <v>20325092210</v>
      </c>
      <c r="F762" s="10">
        <v>215.24</v>
      </c>
      <c r="G762" s="5"/>
      <c r="H762" s="5"/>
    </row>
    <row r="763" s="1" customFormat="1" spans="1:8">
      <c r="A763" s="5">
        <v>761</v>
      </c>
      <c r="B763" s="8" t="s">
        <v>975</v>
      </c>
      <c r="C763" s="5" t="s">
        <v>977</v>
      </c>
      <c r="D763" s="9" t="s">
        <v>10</v>
      </c>
      <c r="E763" s="5" t="str">
        <f>"20325092024"</f>
        <v>20325092024</v>
      </c>
      <c r="F763" s="10">
        <v>214.56</v>
      </c>
      <c r="G763" s="5"/>
      <c r="H763" s="5"/>
    </row>
    <row r="764" s="1" customFormat="1" spans="1:8">
      <c r="A764" s="5">
        <v>762</v>
      </c>
      <c r="B764" s="8" t="s">
        <v>975</v>
      </c>
      <c r="C764" s="5" t="s">
        <v>978</v>
      </c>
      <c r="D764" s="9" t="s">
        <v>10</v>
      </c>
      <c r="E764" s="5" t="str">
        <f>"20325092124"</f>
        <v>20325092124</v>
      </c>
      <c r="F764" s="10">
        <v>210.86</v>
      </c>
      <c r="G764" s="5"/>
      <c r="H764" s="5"/>
    </row>
    <row r="765" s="1" customFormat="1" ht="54" spans="1:8">
      <c r="A765" s="5">
        <v>763</v>
      </c>
      <c r="B765" s="8" t="s">
        <v>979</v>
      </c>
      <c r="C765" s="5" t="s">
        <v>980</v>
      </c>
      <c r="D765" s="9" t="s">
        <v>10</v>
      </c>
      <c r="E765" s="5" t="str">
        <f>"20325092218"</f>
        <v>20325092218</v>
      </c>
      <c r="F765" s="10">
        <v>217.4</v>
      </c>
      <c r="G765" s="5" t="s">
        <v>49</v>
      </c>
      <c r="H765" s="11" t="s">
        <v>50</v>
      </c>
    </row>
    <row r="766" s="1" customFormat="1" ht="54" spans="1:8">
      <c r="A766" s="5">
        <v>764</v>
      </c>
      <c r="B766" s="8" t="s">
        <v>979</v>
      </c>
      <c r="C766" s="5" t="s">
        <v>981</v>
      </c>
      <c r="D766" s="5" t="s">
        <v>32</v>
      </c>
      <c r="E766" s="5" t="str">
        <f>"20325092220"</f>
        <v>20325092220</v>
      </c>
      <c r="F766" s="10">
        <v>185.89</v>
      </c>
      <c r="G766" s="5"/>
      <c r="H766" s="11" t="s">
        <v>50</v>
      </c>
    </row>
    <row r="767" s="1" customFormat="1" ht="54" spans="1:8">
      <c r="A767" s="5">
        <v>765</v>
      </c>
      <c r="B767" s="8" t="s">
        <v>982</v>
      </c>
      <c r="C767" s="5" t="s">
        <v>983</v>
      </c>
      <c r="D767" s="9" t="s">
        <v>32</v>
      </c>
      <c r="E767" s="5" t="str">
        <f>"20325092221"</f>
        <v>20325092221</v>
      </c>
      <c r="F767" s="10">
        <v>188.28</v>
      </c>
      <c r="G767" s="5" t="s">
        <v>49</v>
      </c>
      <c r="H767" s="11" t="s">
        <v>50</v>
      </c>
    </row>
    <row r="768" s="1" customFormat="1" ht="54" spans="1:8">
      <c r="A768" s="5">
        <v>766</v>
      </c>
      <c r="B768" s="8" t="s">
        <v>982</v>
      </c>
      <c r="C768" s="5" t="s">
        <v>984</v>
      </c>
      <c r="D768" s="9" t="s">
        <v>32</v>
      </c>
      <c r="E768" s="5" t="str">
        <f>"20325092223"</f>
        <v>20325092223</v>
      </c>
      <c r="F768" s="10">
        <v>175.13</v>
      </c>
      <c r="G768" s="5"/>
      <c r="H768" s="11" t="s">
        <v>50</v>
      </c>
    </row>
    <row r="769" s="1" customFormat="1" spans="1:8">
      <c r="A769" s="5">
        <v>767</v>
      </c>
      <c r="B769" s="8" t="s">
        <v>985</v>
      </c>
      <c r="C769" s="5" t="s">
        <v>986</v>
      </c>
      <c r="D769" s="9" t="s">
        <v>10</v>
      </c>
      <c r="E769" s="5" t="str">
        <f>"20325092306"</f>
        <v>20325092306</v>
      </c>
      <c r="F769" s="10">
        <v>221.04</v>
      </c>
      <c r="G769" s="5"/>
      <c r="H769" s="5"/>
    </row>
    <row r="770" s="1" customFormat="1" spans="1:8">
      <c r="A770" s="5">
        <v>768</v>
      </c>
      <c r="B770" s="8" t="s">
        <v>985</v>
      </c>
      <c r="C770" s="5" t="s">
        <v>987</v>
      </c>
      <c r="D770" s="9" t="s">
        <v>32</v>
      </c>
      <c r="E770" s="5" t="str">
        <f>"20325092415"</f>
        <v>20325092415</v>
      </c>
      <c r="F770" s="10">
        <v>219.82</v>
      </c>
      <c r="G770" s="5"/>
      <c r="H770" s="5"/>
    </row>
    <row r="771" s="1" customFormat="1" spans="1:8">
      <c r="A771" s="5">
        <v>769</v>
      </c>
      <c r="B771" s="8" t="s">
        <v>985</v>
      </c>
      <c r="C771" s="5" t="s">
        <v>988</v>
      </c>
      <c r="D771" s="9" t="s">
        <v>10</v>
      </c>
      <c r="E771" s="5" t="str">
        <f>"20325092408"</f>
        <v>20325092408</v>
      </c>
      <c r="F771" s="10">
        <v>205.04</v>
      </c>
      <c r="G771" s="5"/>
      <c r="H771" s="5"/>
    </row>
    <row r="772" s="1" customFormat="1" spans="1:8">
      <c r="A772" s="5">
        <v>770</v>
      </c>
      <c r="B772" s="8" t="s">
        <v>985</v>
      </c>
      <c r="C772" s="5" t="s">
        <v>989</v>
      </c>
      <c r="D772" s="9" t="s">
        <v>32</v>
      </c>
      <c r="E772" s="5" t="str">
        <f>"20325092319"</f>
        <v>20325092319</v>
      </c>
      <c r="F772" s="10">
        <v>202.94</v>
      </c>
      <c r="G772" s="5"/>
      <c r="H772" s="5"/>
    </row>
    <row r="773" s="1" customFormat="1" spans="1:8">
      <c r="A773" s="5">
        <v>771</v>
      </c>
      <c r="B773" s="8" t="s">
        <v>985</v>
      </c>
      <c r="C773" s="5" t="s">
        <v>990</v>
      </c>
      <c r="D773" s="9" t="s">
        <v>32</v>
      </c>
      <c r="E773" s="5" t="str">
        <f>"20325092411"</f>
        <v>20325092411</v>
      </c>
      <c r="F773" s="10">
        <v>202.77</v>
      </c>
      <c r="G773" s="5"/>
      <c r="H773" s="5"/>
    </row>
    <row r="774" s="1" customFormat="1" spans="1:8">
      <c r="A774" s="5">
        <v>772</v>
      </c>
      <c r="B774" s="8" t="s">
        <v>985</v>
      </c>
      <c r="C774" s="5" t="s">
        <v>991</v>
      </c>
      <c r="D774" s="5" t="s">
        <v>10</v>
      </c>
      <c r="E774" s="5" t="str">
        <f>"20325092303"</f>
        <v>20325092303</v>
      </c>
      <c r="F774" s="10">
        <v>201.89</v>
      </c>
      <c r="G774" s="5"/>
      <c r="H774" s="5"/>
    </row>
    <row r="775" s="1" customFormat="1" spans="1:8">
      <c r="A775" s="5">
        <v>773</v>
      </c>
      <c r="B775" s="8" t="s">
        <v>992</v>
      </c>
      <c r="C775" s="5" t="s">
        <v>993</v>
      </c>
      <c r="D775" s="9" t="s">
        <v>32</v>
      </c>
      <c r="E775" s="5" t="str">
        <f>"20325092514"</f>
        <v>20325092514</v>
      </c>
      <c r="F775" s="10">
        <v>223.59</v>
      </c>
      <c r="G775" s="5"/>
      <c r="H775" s="5"/>
    </row>
    <row r="776" s="1" customFormat="1" spans="1:8">
      <c r="A776" s="5">
        <v>774</v>
      </c>
      <c r="B776" s="8" t="s">
        <v>992</v>
      </c>
      <c r="C776" s="5" t="s">
        <v>994</v>
      </c>
      <c r="D776" s="9" t="s">
        <v>32</v>
      </c>
      <c r="E776" s="5" t="str">
        <f>"20325092516"</f>
        <v>20325092516</v>
      </c>
      <c r="F776" s="10">
        <v>179.26</v>
      </c>
      <c r="G776" s="5"/>
      <c r="H776" s="5"/>
    </row>
    <row r="777" s="1" customFormat="1" spans="1:8">
      <c r="A777" s="5">
        <v>775</v>
      </c>
      <c r="B777" s="8" t="s">
        <v>992</v>
      </c>
      <c r="C777" s="5" t="s">
        <v>995</v>
      </c>
      <c r="D777" s="9" t="s">
        <v>32</v>
      </c>
      <c r="E777" s="5" t="str">
        <f>"20325092513"</f>
        <v>20325092513</v>
      </c>
      <c r="F777" s="10">
        <v>161.38</v>
      </c>
      <c r="G777" s="5"/>
      <c r="H777" s="5"/>
    </row>
    <row r="778" s="1" customFormat="1" spans="1:8">
      <c r="A778" s="5">
        <v>776</v>
      </c>
      <c r="B778" s="8" t="s">
        <v>996</v>
      </c>
      <c r="C778" s="5" t="s">
        <v>997</v>
      </c>
      <c r="D778" s="9" t="s">
        <v>10</v>
      </c>
      <c r="E778" s="5" t="str">
        <f>"20325092612"</f>
        <v>20325092612</v>
      </c>
      <c r="F778" s="10">
        <v>216.67</v>
      </c>
      <c r="G778" s="5"/>
      <c r="H778" s="5"/>
    </row>
    <row r="779" s="1" customFormat="1" spans="1:8">
      <c r="A779" s="5">
        <v>777</v>
      </c>
      <c r="B779" s="8" t="s">
        <v>996</v>
      </c>
      <c r="C779" s="5" t="s">
        <v>998</v>
      </c>
      <c r="D779" s="9" t="s">
        <v>10</v>
      </c>
      <c r="E779" s="5" t="str">
        <f>"20325092712"</f>
        <v>20325092712</v>
      </c>
      <c r="F779" s="10">
        <v>211.49</v>
      </c>
      <c r="G779" s="5"/>
      <c r="H779" s="5"/>
    </row>
    <row r="780" s="1" customFormat="1" spans="1:8">
      <c r="A780" s="5">
        <v>778</v>
      </c>
      <c r="B780" s="8" t="s">
        <v>996</v>
      </c>
      <c r="C780" s="5" t="s">
        <v>999</v>
      </c>
      <c r="D780" s="9" t="s">
        <v>32</v>
      </c>
      <c r="E780" s="5" t="str">
        <f>"20325092711"</f>
        <v>20325092711</v>
      </c>
      <c r="F780" s="10">
        <v>210.62</v>
      </c>
      <c r="G780" s="5"/>
      <c r="H780" s="5"/>
    </row>
    <row r="781" s="1" customFormat="1" spans="1:8">
      <c r="A781" s="5">
        <v>779</v>
      </c>
      <c r="B781" s="8" t="s">
        <v>996</v>
      </c>
      <c r="C781" s="5" t="s">
        <v>1000</v>
      </c>
      <c r="D781" s="9" t="s">
        <v>32</v>
      </c>
      <c r="E781" s="5" t="str">
        <f>"20325092702"</f>
        <v>20325092702</v>
      </c>
      <c r="F781" s="10">
        <v>210.03</v>
      </c>
      <c r="G781" s="5"/>
      <c r="H781" s="5"/>
    </row>
    <row r="782" s="1" customFormat="1" spans="1:8">
      <c r="A782" s="5">
        <v>780</v>
      </c>
      <c r="B782" s="8" t="s">
        <v>996</v>
      </c>
      <c r="C782" s="5" t="s">
        <v>1001</v>
      </c>
      <c r="D782" s="9" t="s">
        <v>10</v>
      </c>
      <c r="E782" s="5" t="str">
        <f>"20325092529"</f>
        <v>20325092529</v>
      </c>
      <c r="F782" s="10">
        <v>209.77</v>
      </c>
      <c r="G782" s="5"/>
      <c r="H782" s="5"/>
    </row>
    <row r="783" s="1" customFormat="1" spans="1:8">
      <c r="A783" s="5">
        <v>781</v>
      </c>
      <c r="B783" s="8" t="s">
        <v>996</v>
      </c>
      <c r="C783" s="5" t="s">
        <v>1002</v>
      </c>
      <c r="D783" s="9" t="s">
        <v>32</v>
      </c>
      <c r="E783" s="5" t="str">
        <f>"20325092717"</f>
        <v>20325092717</v>
      </c>
      <c r="F783" s="10">
        <v>208.84</v>
      </c>
      <c r="G783" s="5"/>
      <c r="H783" s="5"/>
    </row>
    <row r="784" s="1" customFormat="1" spans="1:8">
      <c r="A784" s="5">
        <v>782</v>
      </c>
      <c r="B784" s="8" t="s">
        <v>1003</v>
      </c>
      <c r="C784" s="5" t="s">
        <v>1004</v>
      </c>
      <c r="D784" s="9" t="s">
        <v>32</v>
      </c>
      <c r="E784" s="5" t="str">
        <f>"20325092829"</f>
        <v>20325092829</v>
      </c>
      <c r="F784" s="10">
        <v>218.12</v>
      </c>
      <c r="G784" s="5"/>
      <c r="H784" s="5"/>
    </row>
    <row r="785" s="1" customFormat="1" spans="1:8">
      <c r="A785" s="5">
        <v>783</v>
      </c>
      <c r="B785" s="8" t="s">
        <v>1003</v>
      </c>
      <c r="C785" s="5" t="s">
        <v>1005</v>
      </c>
      <c r="D785" s="9" t="s">
        <v>32</v>
      </c>
      <c r="E785" s="5" t="str">
        <f>"20325092826"</f>
        <v>20325092826</v>
      </c>
      <c r="F785" s="10">
        <v>215.04</v>
      </c>
      <c r="G785" s="5"/>
      <c r="H785" s="5"/>
    </row>
    <row r="786" s="1" customFormat="1" spans="1:8">
      <c r="A786" s="5">
        <v>784</v>
      </c>
      <c r="B786" s="8" t="s">
        <v>1003</v>
      </c>
      <c r="C786" s="5" t="s">
        <v>1006</v>
      </c>
      <c r="D786" s="9" t="s">
        <v>10</v>
      </c>
      <c r="E786" s="5" t="str">
        <f>"20325092814"</f>
        <v>20325092814</v>
      </c>
      <c r="F786" s="10">
        <v>214.18</v>
      </c>
      <c r="G786" s="5"/>
      <c r="H786" s="5"/>
    </row>
    <row r="787" s="1" customFormat="1" spans="1:8">
      <c r="A787" s="5">
        <v>785</v>
      </c>
      <c r="B787" s="8" t="s">
        <v>1007</v>
      </c>
      <c r="C787" s="5" t="s">
        <v>1008</v>
      </c>
      <c r="D787" s="9" t="s">
        <v>32</v>
      </c>
      <c r="E787" s="5" t="str">
        <f>"20325100322"</f>
        <v>20325100322</v>
      </c>
      <c r="F787" s="10">
        <v>225.83</v>
      </c>
      <c r="G787" s="5"/>
      <c r="H787" s="5"/>
    </row>
    <row r="788" s="1" customFormat="1" spans="1:8">
      <c r="A788" s="5">
        <v>786</v>
      </c>
      <c r="B788" s="8" t="s">
        <v>1007</v>
      </c>
      <c r="C788" s="5" t="s">
        <v>1009</v>
      </c>
      <c r="D788" s="9" t="s">
        <v>10</v>
      </c>
      <c r="E788" s="5" t="str">
        <f>"20325093115"</f>
        <v>20325093115</v>
      </c>
      <c r="F788" s="10">
        <v>220.09</v>
      </c>
      <c r="G788" s="5"/>
      <c r="H788" s="5"/>
    </row>
    <row r="789" s="1" customFormat="1" spans="1:8">
      <c r="A789" s="5">
        <v>787</v>
      </c>
      <c r="B789" s="8" t="s">
        <v>1007</v>
      </c>
      <c r="C789" s="5" t="s">
        <v>1010</v>
      </c>
      <c r="D789" s="9" t="s">
        <v>10</v>
      </c>
      <c r="E789" s="5" t="str">
        <f>"20325100414"</f>
        <v>20325100414</v>
      </c>
      <c r="F789" s="10">
        <v>217.57</v>
      </c>
      <c r="G789" s="5"/>
      <c r="H789" s="5"/>
    </row>
    <row r="790" s="1" customFormat="1" spans="1:8">
      <c r="A790" s="5">
        <v>788</v>
      </c>
      <c r="B790" s="8" t="s">
        <v>1007</v>
      </c>
      <c r="C790" s="5" t="s">
        <v>1011</v>
      </c>
      <c r="D790" s="9" t="s">
        <v>10</v>
      </c>
      <c r="E790" s="5" t="str">
        <f>"20325100205"</f>
        <v>20325100205</v>
      </c>
      <c r="F790" s="10">
        <v>217.29</v>
      </c>
      <c r="G790" s="5"/>
      <c r="H790" s="5"/>
    </row>
    <row r="791" s="1" customFormat="1" spans="1:8">
      <c r="A791" s="5">
        <v>789</v>
      </c>
      <c r="B791" s="8" t="s">
        <v>1007</v>
      </c>
      <c r="C791" s="5" t="s">
        <v>1012</v>
      </c>
      <c r="D791" s="9" t="s">
        <v>10</v>
      </c>
      <c r="E791" s="5" t="str">
        <f>"20325100204"</f>
        <v>20325100204</v>
      </c>
      <c r="F791" s="10">
        <v>216.97</v>
      </c>
      <c r="G791" s="5"/>
      <c r="H791" s="5"/>
    </row>
    <row r="792" s="1" customFormat="1" spans="1:8">
      <c r="A792" s="5">
        <v>790</v>
      </c>
      <c r="B792" s="12" t="s">
        <v>1007</v>
      </c>
      <c r="C792" s="5" t="s">
        <v>1013</v>
      </c>
      <c r="D792" s="5" t="s">
        <v>10</v>
      </c>
      <c r="E792" s="5" t="str">
        <f>"20325092906"</f>
        <v>20325092906</v>
      </c>
      <c r="F792" s="10">
        <v>215.44</v>
      </c>
      <c r="G792" s="5"/>
      <c r="H792" s="5"/>
    </row>
    <row r="793" s="1" customFormat="1" spans="1:8">
      <c r="A793" s="5">
        <v>791</v>
      </c>
      <c r="B793" s="8" t="s">
        <v>1014</v>
      </c>
      <c r="C793" s="5" t="s">
        <v>1015</v>
      </c>
      <c r="D793" s="9" t="s">
        <v>32</v>
      </c>
      <c r="E793" s="5" t="str">
        <f>"20325100719"</f>
        <v>20325100719</v>
      </c>
      <c r="F793" s="10">
        <v>218.83</v>
      </c>
      <c r="G793" s="5"/>
      <c r="H793" s="5"/>
    </row>
    <row r="794" s="1" customFormat="1" spans="1:8">
      <c r="A794" s="5">
        <v>792</v>
      </c>
      <c r="B794" s="8" t="s">
        <v>1014</v>
      </c>
      <c r="C794" s="5" t="s">
        <v>1016</v>
      </c>
      <c r="D794" s="9" t="s">
        <v>10</v>
      </c>
      <c r="E794" s="5" t="str">
        <f>"20325100729"</f>
        <v>20325100729</v>
      </c>
      <c r="F794" s="10">
        <v>218.31</v>
      </c>
      <c r="G794" s="5"/>
      <c r="H794" s="5"/>
    </row>
    <row r="795" s="1" customFormat="1" spans="1:8">
      <c r="A795" s="5">
        <v>793</v>
      </c>
      <c r="B795" s="8" t="s">
        <v>1014</v>
      </c>
      <c r="C795" s="5" t="s">
        <v>1017</v>
      </c>
      <c r="D795" s="5" t="s">
        <v>32</v>
      </c>
      <c r="E795" s="5" t="str">
        <f>"20325100817"</f>
        <v>20325100817</v>
      </c>
      <c r="F795" s="10">
        <v>215.84</v>
      </c>
      <c r="G795" s="5"/>
      <c r="H795" s="5"/>
    </row>
    <row r="796" s="1" customFormat="1" spans="1:8">
      <c r="A796" s="5">
        <v>794</v>
      </c>
      <c r="B796" s="8" t="s">
        <v>1018</v>
      </c>
      <c r="C796" s="5" t="s">
        <v>1019</v>
      </c>
      <c r="D796" s="9" t="s">
        <v>32</v>
      </c>
      <c r="E796" s="5" t="str">
        <f>"20325101006"</f>
        <v>20325101006</v>
      </c>
      <c r="F796" s="10">
        <v>212.93</v>
      </c>
      <c r="G796" s="5"/>
      <c r="H796" s="5"/>
    </row>
    <row r="797" s="1" customFormat="1" spans="1:8">
      <c r="A797" s="5">
        <v>795</v>
      </c>
      <c r="B797" s="8" t="s">
        <v>1018</v>
      </c>
      <c r="C797" s="5" t="s">
        <v>1020</v>
      </c>
      <c r="D797" s="9" t="s">
        <v>10</v>
      </c>
      <c r="E797" s="5" t="str">
        <f>"20325101015"</f>
        <v>20325101015</v>
      </c>
      <c r="F797" s="10">
        <v>210.44</v>
      </c>
      <c r="G797" s="5"/>
      <c r="H797" s="5"/>
    </row>
    <row r="798" s="1" customFormat="1" spans="1:8">
      <c r="A798" s="5">
        <v>796</v>
      </c>
      <c r="B798" s="8" t="s">
        <v>1018</v>
      </c>
      <c r="C798" s="5" t="s">
        <v>1021</v>
      </c>
      <c r="D798" s="9" t="s">
        <v>10</v>
      </c>
      <c r="E798" s="5" t="str">
        <f>"20325101011"</f>
        <v>20325101011</v>
      </c>
      <c r="F798" s="10">
        <v>205.85</v>
      </c>
      <c r="G798" s="5"/>
      <c r="H798" s="5"/>
    </row>
    <row r="799" s="1" customFormat="1" spans="1:8">
      <c r="A799" s="5">
        <v>797</v>
      </c>
      <c r="B799" s="8" t="s">
        <v>1018</v>
      </c>
      <c r="C799" s="5" t="s">
        <v>1022</v>
      </c>
      <c r="D799" s="9" t="s">
        <v>32</v>
      </c>
      <c r="E799" s="5" t="str">
        <f>"20325101021"</f>
        <v>20325101021</v>
      </c>
      <c r="F799" s="10">
        <v>204.87</v>
      </c>
      <c r="G799" s="5"/>
      <c r="H799" s="5"/>
    </row>
    <row r="800" s="1" customFormat="1" spans="1:8">
      <c r="A800" s="5">
        <v>798</v>
      </c>
      <c r="B800" s="8" t="s">
        <v>1018</v>
      </c>
      <c r="C800" s="5" t="s">
        <v>1023</v>
      </c>
      <c r="D800" s="9" t="s">
        <v>32</v>
      </c>
      <c r="E800" s="5" t="str">
        <f>"20325100911"</f>
        <v>20325100911</v>
      </c>
      <c r="F800" s="10">
        <v>203.4</v>
      </c>
      <c r="G800" s="5"/>
      <c r="H800" s="5"/>
    </row>
    <row r="801" s="1" customFormat="1" spans="1:8">
      <c r="A801" s="5">
        <v>799</v>
      </c>
      <c r="B801" s="8" t="s">
        <v>1018</v>
      </c>
      <c r="C801" s="5" t="s">
        <v>1024</v>
      </c>
      <c r="D801" s="9" t="s">
        <v>32</v>
      </c>
      <c r="E801" s="5" t="str">
        <f>"20325101012"</f>
        <v>20325101012</v>
      </c>
      <c r="F801" s="10">
        <v>202.52</v>
      </c>
      <c r="G801" s="5"/>
      <c r="H801" s="5"/>
    </row>
    <row r="802" s="1" customFormat="1" ht="54" spans="1:8">
      <c r="A802" s="5">
        <v>800</v>
      </c>
      <c r="B802" s="8" t="s">
        <v>1025</v>
      </c>
      <c r="C802" s="5" t="s">
        <v>1026</v>
      </c>
      <c r="D802" s="9" t="s">
        <v>10</v>
      </c>
      <c r="E802" s="5" t="str">
        <f>"20325101104"</f>
        <v>20325101104</v>
      </c>
      <c r="F802" s="10">
        <v>170.93</v>
      </c>
      <c r="G802" s="5" t="s">
        <v>49</v>
      </c>
      <c r="H802" s="11" t="s">
        <v>50</v>
      </c>
    </row>
    <row r="803" s="1" customFormat="1" spans="1:8">
      <c r="A803" s="5">
        <v>801</v>
      </c>
      <c r="B803" s="8" t="s">
        <v>1027</v>
      </c>
      <c r="C803" s="5" t="s">
        <v>1028</v>
      </c>
      <c r="D803" s="9" t="s">
        <v>32</v>
      </c>
      <c r="E803" s="5" t="str">
        <f>"20325101307"</f>
        <v>20325101307</v>
      </c>
      <c r="F803" s="10">
        <v>224.83</v>
      </c>
      <c r="G803" s="5"/>
      <c r="H803" s="5"/>
    </row>
    <row r="804" s="1" customFormat="1" spans="1:8">
      <c r="A804" s="5">
        <v>802</v>
      </c>
      <c r="B804" s="8" t="s">
        <v>1027</v>
      </c>
      <c r="C804" s="5" t="s">
        <v>1029</v>
      </c>
      <c r="D804" s="9" t="s">
        <v>32</v>
      </c>
      <c r="E804" s="5" t="str">
        <f>"20325101312"</f>
        <v>20325101312</v>
      </c>
      <c r="F804" s="10">
        <v>220.33</v>
      </c>
      <c r="G804" s="5"/>
      <c r="H804" s="5"/>
    </row>
    <row r="805" s="1" customFormat="1" spans="1:8">
      <c r="A805" s="5">
        <v>803</v>
      </c>
      <c r="B805" s="8" t="s">
        <v>1027</v>
      </c>
      <c r="C805" s="5" t="s">
        <v>1030</v>
      </c>
      <c r="D805" s="9" t="s">
        <v>32</v>
      </c>
      <c r="E805" s="5" t="str">
        <f>"20325101426"</f>
        <v>20325101426</v>
      </c>
      <c r="F805" s="10">
        <v>217.99</v>
      </c>
      <c r="G805" s="5"/>
      <c r="H805" s="5"/>
    </row>
    <row r="806" s="1" customFormat="1" spans="1:8">
      <c r="A806" s="5">
        <v>804</v>
      </c>
      <c r="B806" s="8" t="s">
        <v>1031</v>
      </c>
      <c r="C806" s="5" t="s">
        <v>1032</v>
      </c>
      <c r="D806" s="9" t="s">
        <v>10</v>
      </c>
      <c r="E806" s="5" t="str">
        <f>"20325102101"</f>
        <v>20325102101</v>
      </c>
      <c r="F806" s="10">
        <v>223.74</v>
      </c>
      <c r="G806" s="5"/>
      <c r="H806" s="5"/>
    </row>
    <row r="807" s="1" customFormat="1" spans="1:8">
      <c r="A807" s="5">
        <v>805</v>
      </c>
      <c r="B807" s="8" t="s">
        <v>1031</v>
      </c>
      <c r="C807" s="5" t="s">
        <v>1033</v>
      </c>
      <c r="D807" s="9" t="s">
        <v>10</v>
      </c>
      <c r="E807" s="5" t="str">
        <f>"20325102029"</f>
        <v>20325102029</v>
      </c>
      <c r="F807" s="10">
        <v>214.3</v>
      </c>
      <c r="G807" s="5"/>
      <c r="H807" s="5"/>
    </row>
    <row r="808" s="1" customFormat="1" spans="1:8">
      <c r="A808" s="5">
        <v>806</v>
      </c>
      <c r="B808" s="8" t="s">
        <v>1031</v>
      </c>
      <c r="C808" s="5" t="s">
        <v>1034</v>
      </c>
      <c r="D808" s="5" t="s">
        <v>10</v>
      </c>
      <c r="E808" s="5" t="str">
        <f>"20325102013"</f>
        <v>20325102013</v>
      </c>
      <c r="F808" s="10">
        <v>214.04</v>
      </c>
      <c r="G808" s="5"/>
      <c r="H808" s="5"/>
    </row>
    <row r="809" s="1" customFormat="1" spans="1:8">
      <c r="A809" s="5">
        <v>807</v>
      </c>
      <c r="B809" s="8" t="s">
        <v>1035</v>
      </c>
      <c r="C809" s="5" t="s">
        <v>1036</v>
      </c>
      <c r="D809" s="9" t="s">
        <v>10</v>
      </c>
      <c r="E809" s="5" t="str">
        <f>"20325110211"</f>
        <v>20325110211</v>
      </c>
      <c r="F809" s="10">
        <v>218.72</v>
      </c>
      <c r="G809" s="5"/>
      <c r="H809" s="5"/>
    </row>
    <row r="810" s="1" customFormat="1" spans="1:8">
      <c r="A810" s="5">
        <v>808</v>
      </c>
      <c r="B810" s="8" t="s">
        <v>1035</v>
      </c>
      <c r="C810" s="5" t="s">
        <v>1037</v>
      </c>
      <c r="D810" s="9" t="s">
        <v>10</v>
      </c>
      <c r="E810" s="5" t="str">
        <f>"20325110326"</f>
        <v>20325110326</v>
      </c>
      <c r="F810" s="10">
        <v>216.87</v>
      </c>
      <c r="G810" s="5"/>
      <c r="H810" s="5"/>
    </row>
    <row r="811" s="1" customFormat="1" spans="1:8">
      <c r="A811" s="5">
        <v>809</v>
      </c>
      <c r="B811" s="8" t="s">
        <v>1035</v>
      </c>
      <c r="C811" s="5" t="s">
        <v>1038</v>
      </c>
      <c r="D811" s="5" t="s">
        <v>32</v>
      </c>
      <c r="E811" s="5" t="str">
        <f>"20325110122"</f>
        <v>20325110122</v>
      </c>
      <c r="F811" s="10">
        <v>214.32</v>
      </c>
      <c r="G811" s="5"/>
      <c r="H811" s="5"/>
    </row>
    <row r="812" s="1" customFormat="1" spans="1:8">
      <c r="A812" s="5">
        <v>810</v>
      </c>
      <c r="B812" s="12" t="s">
        <v>1039</v>
      </c>
      <c r="C812" s="5" t="s">
        <v>1040</v>
      </c>
      <c r="D812" s="9" t="s">
        <v>32</v>
      </c>
      <c r="E812" s="5" t="str">
        <f>"20325110524"</f>
        <v>20325110524</v>
      </c>
      <c r="F812" s="10">
        <v>228.99</v>
      </c>
      <c r="G812" s="5"/>
      <c r="H812" s="5"/>
    </row>
    <row r="813" s="1" customFormat="1" spans="1:8">
      <c r="A813" s="5">
        <v>811</v>
      </c>
      <c r="B813" s="12" t="s">
        <v>1039</v>
      </c>
      <c r="C813" s="5" t="s">
        <v>1041</v>
      </c>
      <c r="D813" s="9" t="s">
        <v>32</v>
      </c>
      <c r="E813" s="5" t="str">
        <f>"20325110715"</f>
        <v>20325110715</v>
      </c>
      <c r="F813" s="10">
        <v>217.62</v>
      </c>
      <c r="G813" s="5"/>
      <c r="H813" s="5"/>
    </row>
    <row r="814" s="1" customFormat="1" spans="1:8">
      <c r="A814" s="5">
        <v>812</v>
      </c>
      <c r="B814" s="12" t="s">
        <v>1039</v>
      </c>
      <c r="C814" s="5" t="s">
        <v>1042</v>
      </c>
      <c r="D814" s="5" t="s">
        <v>32</v>
      </c>
      <c r="E814" s="5" t="str">
        <f>"20325110623"</f>
        <v>20325110623</v>
      </c>
      <c r="F814" s="10">
        <v>213.23</v>
      </c>
      <c r="G814" s="5"/>
      <c r="H814" s="5"/>
    </row>
    <row r="815" s="1" customFormat="1" spans="1:8">
      <c r="A815" s="5">
        <v>813</v>
      </c>
      <c r="B815" s="8" t="s">
        <v>1043</v>
      </c>
      <c r="C815" s="5" t="s">
        <v>1044</v>
      </c>
      <c r="D815" s="9" t="s">
        <v>32</v>
      </c>
      <c r="E815" s="5" t="str">
        <f>"20325111608"</f>
        <v>20325111608</v>
      </c>
      <c r="F815" s="10">
        <v>225.33</v>
      </c>
      <c r="G815" s="5"/>
      <c r="H815" s="5"/>
    </row>
    <row r="816" s="1" customFormat="1" spans="1:8">
      <c r="A816" s="5">
        <v>814</v>
      </c>
      <c r="B816" s="8" t="s">
        <v>1043</v>
      </c>
      <c r="C816" s="5" t="s">
        <v>1045</v>
      </c>
      <c r="D816" s="9" t="s">
        <v>32</v>
      </c>
      <c r="E816" s="5" t="str">
        <f>"20325111813"</f>
        <v>20325111813</v>
      </c>
      <c r="F816" s="10">
        <v>224.26</v>
      </c>
      <c r="G816" s="5"/>
      <c r="H816" s="5"/>
    </row>
    <row r="817" s="1" customFormat="1" spans="1:8">
      <c r="A817" s="5">
        <v>815</v>
      </c>
      <c r="B817" s="8" t="s">
        <v>1043</v>
      </c>
      <c r="C817" s="5" t="s">
        <v>1046</v>
      </c>
      <c r="D817" s="9" t="s">
        <v>32</v>
      </c>
      <c r="E817" s="5" t="str">
        <f>"20325111718"</f>
        <v>20325111718</v>
      </c>
      <c r="F817" s="10">
        <v>221.82</v>
      </c>
      <c r="G817" s="5"/>
      <c r="H817" s="5"/>
    </row>
    <row r="818" s="1" customFormat="1" spans="1:8">
      <c r="A818" s="5">
        <v>816</v>
      </c>
      <c r="B818" s="8" t="s">
        <v>1047</v>
      </c>
      <c r="C818" s="5" t="s">
        <v>1048</v>
      </c>
      <c r="D818" s="9" t="s">
        <v>10</v>
      </c>
      <c r="E818" s="5" t="str">
        <f>"20325111927"</f>
        <v>20325111927</v>
      </c>
      <c r="F818" s="10">
        <v>214.67</v>
      </c>
      <c r="G818" s="5"/>
      <c r="H818" s="5"/>
    </row>
    <row r="819" s="1" customFormat="1" spans="1:8">
      <c r="A819" s="5">
        <v>817</v>
      </c>
      <c r="B819" s="8" t="s">
        <v>1047</v>
      </c>
      <c r="C819" s="5" t="s">
        <v>1049</v>
      </c>
      <c r="D819" s="9" t="s">
        <v>10</v>
      </c>
      <c r="E819" s="5" t="str">
        <f>"20325111924"</f>
        <v>20325111924</v>
      </c>
      <c r="F819" s="10">
        <v>211.97</v>
      </c>
      <c r="G819" s="5"/>
      <c r="H819" s="5"/>
    </row>
    <row r="820" s="1" customFormat="1" spans="1:8">
      <c r="A820" s="5">
        <v>818</v>
      </c>
      <c r="B820" s="8" t="s">
        <v>1047</v>
      </c>
      <c r="C820" s="5" t="s">
        <v>1050</v>
      </c>
      <c r="D820" s="9" t="s">
        <v>10</v>
      </c>
      <c r="E820" s="5" t="str">
        <f>"20325111926"</f>
        <v>20325111926</v>
      </c>
      <c r="F820" s="10">
        <v>196.49</v>
      </c>
      <c r="G820" s="5"/>
      <c r="H820" s="5"/>
    </row>
    <row r="821" s="1" customFormat="1" spans="1:8">
      <c r="A821" s="5">
        <v>819</v>
      </c>
      <c r="B821" s="8" t="s">
        <v>1047</v>
      </c>
      <c r="C821" s="5" t="s">
        <v>1051</v>
      </c>
      <c r="D821" s="9" t="s">
        <v>32</v>
      </c>
      <c r="E821" s="5" t="str">
        <f>"20325111917"</f>
        <v>20325111917</v>
      </c>
      <c r="F821" s="10">
        <v>191.16</v>
      </c>
      <c r="G821" s="5"/>
      <c r="H821" s="5"/>
    </row>
    <row r="822" s="1" customFormat="1" spans="1:8">
      <c r="A822" s="5">
        <v>820</v>
      </c>
      <c r="B822" s="8" t="s">
        <v>1047</v>
      </c>
      <c r="C822" s="5" t="s">
        <v>1052</v>
      </c>
      <c r="D822" s="5" t="s">
        <v>10</v>
      </c>
      <c r="E822" s="5" t="str">
        <f>"20325111918"</f>
        <v>20325111918</v>
      </c>
      <c r="F822" s="10">
        <v>156.46</v>
      </c>
      <c r="G822" s="5"/>
      <c r="H822" s="5"/>
    </row>
    <row r="823" s="1" customFormat="1" spans="1:8">
      <c r="A823" s="5">
        <v>821</v>
      </c>
      <c r="B823" s="8" t="s">
        <v>1047</v>
      </c>
      <c r="C823" s="5" t="s">
        <v>1053</v>
      </c>
      <c r="D823" s="5" t="s">
        <v>32</v>
      </c>
      <c r="E823" s="5" t="str">
        <f>"20325111920"</f>
        <v>20325111920</v>
      </c>
      <c r="F823" s="10">
        <v>146.45</v>
      </c>
      <c r="G823" s="5"/>
      <c r="H823" s="5"/>
    </row>
    <row r="824" s="1" customFormat="1" spans="1:8">
      <c r="A824" s="5">
        <v>822</v>
      </c>
      <c r="B824" s="8" t="s">
        <v>1054</v>
      </c>
      <c r="C824" s="5" t="s">
        <v>1055</v>
      </c>
      <c r="D824" s="9" t="s">
        <v>32</v>
      </c>
      <c r="E824" s="5" t="str">
        <f>"20325112107"</f>
        <v>20325112107</v>
      </c>
      <c r="F824" s="10">
        <v>216.87</v>
      </c>
      <c r="G824" s="5"/>
      <c r="H824" s="5"/>
    </row>
    <row r="825" s="1" customFormat="1" spans="1:8">
      <c r="A825" s="5">
        <v>823</v>
      </c>
      <c r="B825" s="8" t="s">
        <v>1054</v>
      </c>
      <c r="C825" s="5" t="s">
        <v>1056</v>
      </c>
      <c r="D825" s="9" t="s">
        <v>32</v>
      </c>
      <c r="E825" s="5" t="str">
        <f>"20325112108"</f>
        <v>20325112108</v>
      </c>
      <c r="F825" s="10">
        <v>212.25</v>
      </c>
      <c r="G825" s="5"/>
      <c r="H825" s="5"/>
    </row>
    <row r="826" s="1" customFormat="1" spans="1:8">
      <c r="A826" s="5">
        <v>824</v>
      </c>
      <c r="B826" s="8" t="s">
        <v>1054</v>
      </c>
      <c r="C826" s="5" t="s">
        <v>1057</v>
      </c>
      <c r="D826" s="5" t="s">
        <v>32</v>
      </c>
      <c r="E826" s="5" t="str">
        <f>"20325112116"</f>
        <v>20325112116</v>
      </c>
      <c r="F826" s="10">
        <v>210.85</v>
      </c>
      <c r="G826" s="5"/>
      <c r="H826" s="5"/>
    </row>
    <row r="827" s="1" customFormat="1" spans="1:8">
      <c r="A827" s="5">
        <v>825</v>
      </c>
      <c r="B827" s="8" t="s">
        <v>1058</v>
      </c>
      <c r="C827" s="5" t="s">
        <v>1059</v>
      </c>
      <c r="D827" s="9" t="s">
        <v>32</v>
      </c>
      <c r="E827" s="5" t="str">
        <f>"20325112401"</f>
        <v>20325112401</v>
      </c>
      <c r="F827" s="10">
        <v>220.58</v>
      </c>
      <c r="G827" s="5"/>
      <c r="H827" s="5"/>
    </row>
    <row r="828" s="1" customFormat="1" spans="1:8">
      <c r="A828" s="5">
        <v>826</v>
      </c>
      <c r="B828" s="8" t="s">
        <v>1058</v>
      </c>
      <c r="C828" s="5" t="s">
        <v>1060</v>
      </c>
      <c r="D828" s="9" t="s">
        <v>32</v>
      </c>
      <c r="E828" s="5" t="str">
        <f>"20325112330"</f>
        <v>20325112330</v>
      </c>
      <c r="F828" s="10">
        <v>219.76</v>
      </c>
      <c r="G828" s="5"/>
      <c r="H828" s="5"/>
    </row>
    <row r="829" s="1" customFormat="1" spans="1:8">
      <c r="A829" s="5">
        <v>827</v>
      </c>
      <c r="B829" s="8" t="s">
        <v>1058</v>
      </c>
      <c r="C829" s="5" t="s">
        <v>1061</v>
      </c>
      <c r="D829" s="5" t="s">
        <v>10</v>
      </c>
      <c r="E829" s="5" t="str">
        <f>"20325112327"</f>
        <v>20325112327</v>
      </c>
      <c r="F829" s="10">
        <v>217.28</v>
      </c>
      <c r="G829" s="5"/>
      <c r="H829" s="5"/>
    </row>
    <row r="830" s="1" customFormat="1" spans="1:8">
      <c r="A830" s="5">
        <v>828</v>
      </c>
      <c r="B830" s="8" t="s">
        <v>1062</v>
      </c>
      <c r="C830" s="5" t="s">
        <v>1063</v>
      </c>
      <c r="D830" s="9" t="s">
        <v>32</v>
      </c>
      <c r="E830" s="5" t="str">
        <f>"20325112428"</f>
        <v>20325112428</v>
      </c>
      <c r="F830" s="10">
        <v>203.9</v>
      </c>
      <c r="G830" s="5"/>
      <c r="H830" s="5"/>
    </row>
    <row r="831" s="1" customFormat="1" spans="1:8">
      <c r="A831" s="5">
        <v>829</v>
      </c>
      <c r="B831" s="8" t="s">
        <v>1062</v>
      </c>
      <c r="C831" s="5" t="s">
        <v>1064</v>
      </c>
      <c r="D831" s="9" t="s">
        <v>10</v>
      </c>
      <c r="E831" s="5" t="str">
        <f>"20325112427"</f>
        <v>20325112427</v>
      </c>
      <c r="F831" s="10">
        <v>198.41</v>
      </c>
      <c r="G831" s="5"/>
      <c r="H831" s="5"/>
    </row>
    <row r="832" s="1" customFormat="1" spans="1:8">
      <c r="A832" s="5">
        <v>830</v>
      </c>
      <c r="B832" s="8" t="s">
        <v>1062</v>
      </c>
      <c r="C832" s="5" t="s">
        <v>1065</v>
      </c>
      <c r="D832" s="9" t="s">
        <v>10</v>
      </c>
      <c r="E832" s="5" t="str">
        <f>"20325112405"</f>
        <v>20325112405</v>
      </c>
      <c r="F832" s="10">
        <v>197.18</v>
      </c>
      <c r="G832" s="5"/>
      <c r="H832" s="5"/>
    </row>
    <row r="833" s="1" customFormat="1" spans="1:8">
      <c r="A833" s="5">
        <v>831</v>
      </c>
      <c r="B833" s="8" t="s">
        <v>1066</v>
      </c>
      <c r="C833" s="5" t="s">
        <v>1067</v>
      </c>
      <c r="D833" s="9" t="s">
        <v>32</v>
      </c>
      <c r="E833" s="5" t="str">
        <f>"20325113012"</f>
        <v>20325113012</v>
      </c>
      <c r="F833" s="10">
        <v>227.41</v>
      </c>
      <c r="G833" s="5"/>
      <c r="H833" s="5"/>
    </row>
    <row r="834" s="1" customFormat="1" spans="1:8">
      <c r="A834" s="5">
        <v>832</v>
      </c>
      <c r="B834" s="8" t="s">
        <v>1066</v>
      </c>
      <c r="C834" s="5" t="s">
        <v>1068</v>
      </c>
      <c r="D834" s="9" t="s">
        <v>32</v>
      </c>
      <c r="E834" s="5" t="str">
        <f>"20325113217"</f>
        <v>20325113217</v>
      </c>
      <c r="F834" s="10">
        <v>222.23</v>
      </c>
      <c r="G834" s="5"/>
      <c r="H834" s="5"/>
    </row>
    <row r="835" s="1" customFormat="1" spans="1:8">
      <c r="A835" s="5">
        <v>833</v>
      </c>
      <c r="B835" s="8" t="s">
        <v>1066</v>
      </c>
      <c r="C835" s="5" t="s">
        <v>1069</v>
      </c>
      <c r="D835" s="9" t="s">
        <v>32</v>
      </c>
      <c r="E835" s="5" t="str">
        <f>"20325112706"</f>
        <v>20325112706</v>
      </c>
      <c r="F835" s="10">
        <v>220.93</v>
      </c>
      <c r="G835" s="5"/>
      <c r="H835" s="5"/>
    </row>
    <row r="836" s="1" customFormat="1" ht="54" spans="1:8">
      <c r="A836" s="5">
        <v>834</v>
      </c>
      <c r="B836" s="8" t="s">
        <v>1070</v>
      </c>
      <c r="C836" s="5" t="s">
        <v>233</v>
      </c>
      <c r="D836" s="9" t="s">
        <v>32</v>
      </c>
      <c r="E836" s="5" t="str">
        <f>"20325113304"</f>
        <v>20325113304</v>
      </c>
      <c r="F836" s="10">
        <v>157.14</v>
      </c>
      <c r="G836" s="5" t="s">
        <v>49</v>
      </c>
      <c r="H836" s="11" t="s">
        <v>50</v>
      </c>
    </row>
    <row r="837" s="1" customFormat="1" spans="1:8">
      <c r="A837" s="5">
        <v>835</v>
      </c>
      <c r="B837" s="8" t="s">
        <v>1071</v>
      </c>
      <c r="C837" s="5" t="s">
        <v>1072</v>
      </c>
      <c r="D837" s="9" t="s">
        <v>32</v>
      </c>
      <c r="E837" s="5" t="str">
        <f>"20325113309"</f>
        <v>20325113309</v>
      </c>
      <c r="F837" s="10">
        <v>189.95</v>
      </c>
      <c r="G837" s="5"/>
      <c r="H837" s="5"/>
    </row>
    <row r="838" s="1" customFormat="1" spans="1:8">
      <c r="A838" s="5">
        <v>836</v>
      </c>
      <c r="B838" s="8" t="s">
        <v>1071</v>
      </c>
      <c r="C838" s="5" t="s">
        <v>1073</v>
      </c>
      <c r="D838" s="9" t="s">
        <v>32</v>
      </c>
      <c r="E838" s="5" t="str">
        <f>"20325113305"</f>
        <v>20325113305</v>
      </c>
      <c r="F838" s="10">
        <v>176.45</v>
      </c>
      <c r="G838" s="5"/>
      <c r="H838" s="5"/>
    </row>
    <row r="839" s="1" customFormat="1" spans="1:8">
      <c r="A839" s="5">
        <v>837</v>
      </c>
      <c r="B839" s="8" t="s">
        <v>1071</v>
      </c>
      <c r="C839" s="5" t="s">
        <v>1074</v>
      </c>
      <c r="D839" s="5" t="s">
        <v>10</v>
      </c>
      <c r="E839" s="5" t="s">
        <v>1075</v>
      </c>
      <c r="F839" s="10">
        <v>146.22</v>
      </c>
      <c r="G839" s="5"/>
      <c r="H839" s="5"/>
    </row>
    <row r="840" s="1" customFormat="1" spans="1:8">
      <c r="A840" s="5">
        <v>838</v>
      </c>
      <c r="B840" s="8" t="s">
        <v>1076</v>
      </c>
      <c r="C840" s="5" t="s">
        <v>1077</v>
      </c>
      <c r="D840" s="9" t="s">
        <v>32</v>
      </c>
      <c r="E840" s="5" t="str">
        <f>"20325113404"</f>
        <v>20325113404</v>
      </c>
      <c r="F840" s="10">
        <v>223.55</v>
      </c>
      <c r="G840" s="5"/>
      <c r="H840" s="5"/>
    </row>
    <row r="841" s="1" customFormat="1" spans="1:8">
      <c r="A841" s="5">
        <v>839</v>
      </c>
      <c r="B841" s="8" t="s">
        <v>1076</v>
      </c>
      <c r="C841" s="5" t="s">
        <v>1078</v>
      </c>
      <c r="D841" s="5" t="s">
        <v>10</v>
      </c>
      <c r="E841" s="5" t="s">
        <v>1079</v>
      </c>
      <c r="F841" s="10">
        <v>208.06</v>
      </c>
      <c r="G841" s="5"/>
      <c r="H841" s="5"/>
    </row>
    <row r="842" s="1" customFormat="1" spans="1:8">
      <c r="A842" s="5">
        <v>840</v>
      </c>
      <c r="B842" s="8" t="s">
        <v>1076</v>
      </c>
      <c r="C842" s="5" t="s">
        <v>1080</v>
      </c>
      <c r="D842" s="5" t="s">
        <v>32</v>
      </c>
      <c r="E842" s="5" t="s">
        <v>1081</v>
      </c>
      <c r="F842" s="10">
        <v>204.86</v>
      </c>
      <c r="G842" s="5"/>
      <c r="H842" s="5"/>
    </row>
    <row r="843" s="1" customFormat="1" spans="1:8">
      <c r="A843" s="5">
        <v>841</v>
      </c>
      <c r="B843" s="8" t="s">
        <v>1082</v>
      </c>
      <c r="C843" s="5" t="s">
        <v>1083</v>
      </c>
      <c r="D843" s="9" t="s">
        <v>10</v>
      </c>
      <c r="E843" s="5" t="str">
        <f>"20325120229"</f>
        <v>20325120229</v>
      </c>
      <c r="F843" s="10">
        <v>227.56</v>
      </c>
      <c r="G843" s="5"/>
      <c r="H843" s="5"/>
    </row>
    <row r="844" s="1" customFormat="1" spans="1:8">
      <c r="A844" s="5">
        <v>842</v>
      </c>
      <c r="B844" s="8" t="s">
        <v>1082</v>
      </c>
      <c r="C844" s="5" t="s">
        <v>1084</v>
      </c>
      <c r="D844" s="9" t="s">
        <v>32</v>
      </c>
      <c r="E844" s="5" t="str">
        <f>"20325120424"</f>
        <v>20325120424</v>
      </c>
      <c r="F844" s="10">
        <v>226.62</v>
      </c>
      <c r="G844" s="5"/>
      <c r="H844" s="5"/>
    </row>
    <row r="845" s="1" customFormat="1" spans="1:8">
      <c r="A845" s="5">
        <v>843</v>
      </c>
      <c r="B845" s="8" t="s">
        <v>1082</v>
      </c>
      <c r="C845" s="5" t="s">
        <v>1085</v>
      </c>
      <c r="D845" s="5" t="s">
        <v>10</v>
      </c>
      <c r="E845" s="5" t="s">
        <v>1086</v>
      </c>
      <c r="F845" s="10">
        <v>226.08</v>
      </c>
      <c r="G845" s="5"/>
      <c r="H845" s="5"/>
    </row>
    <row r="846" s="1" customFormat="1" spans="1:8">
      <c r="A846" s="5">
        <v>844</v>
      </c>
      <c r="B846" s="8" t="s">
        <v>1087</v>
      </c>
      <c r="C846" s="5" t="s">
        <v>1088</v>
      </c>
      <c r="D846" s="9" t="s">
        <v>32</v>
      </c>
      <c r="E846" s="5" t="str">
        <f>"20325121425"</f>
        <v>20325121425</v>
      </c>
      <c r="F846" s="10">
        <v>216</v>
      </c>
      <c r="G846" s="5"/>
      <c r="H846" s="5"/>
    </row>
    <row r="847" s="1" customFormat="1" spans="1:8">
      <c r="A847" s="5">
        <v>845</v>
      </c>
      <c r="B847" s="8" t="s">
        <v>1087</v>
      </c>
      <c r="C847" s="5" t="s">
        <v>1089</v>
      </c>
      <c r="D847" s="9" t="s">
        <v>32</v>
      </c>
      <c r="E847" s="5" t="str">
        <f>"20325121428"</f>
        <v>20325121428</v>
      </c>
      <c r="F847" s="10">
        <v>214.58</v>
      </c>
      <c r="G847" s="5"/>
      <c r="H847" s="5"/>
    </row>
    <row r="848" s="1" customFormat="1" spans="1:8">
      <c r="A848" s="5">
        <v>846</v>
      </c>
      <c r="B848" s="8" t="s">
        <v>1087</v>
      </c>
      <c r="C848" s="5" t="s">
        <v>1090</v>
      </c>
      <c r="D848" s="5" t="s">
        <v>32</v>
      </c>
      <c r="E848" s="5" t="s">
        <v>1091</v>
      </c>
      <c r="F848" s="10">
        <v>212.06</v>
      </c>
      <c r="G848" s="5"/>
      <c r="H848" s="5"/>
    </row>
    <row r="849" s="1" customFormat="1" spans="1:8">
      <c r="A849" s="5">
        <v>847</v>
      </c>
      <c r="B849" s="8" t="s">
        <v>1092</v>
      </c>
      <c r="C849" s="5" t="s">
        <v>1093</v>
      </c>
      <c r="D849" s="9" t="s">
        <v>32</v>
      </c>
      <c r="E849" s="5" t="str">
        <f>"20325121627"</f>
        <v>20325121627</v>
      </c>
      <c r="F849" s="10">
        <v>229.37</v>
      </c>
      <c r="G849" s="5"/>
      <c r="H849" s="5"/>
    </row>
    <row r="850" s="1" customFormat="1" spans="1:8">
      <c r="A850" s="5">
        <v>848</v>
      </c>
      <c r="B850" s="8" t="s">
        <v>1092</v>
      </c>
      <c r="C850" s="5" t="s">
        <v>1094</v>
      </c>
      <c r="D850" s="9" t="s">
        <v>32</v>
      </c>
      <c r="E850" s="5" t="str">
        <f>"20325122016"</f>
        <v>20325122016</v>
      </c>
      <c r="F850" s="10">
        <v>224.92</v>
      </c>
      <c r="G850" s="5"/>
      <c r="H850" s="5"/>
    </row>
    <row r="851" s="1" customFormat="1" spans="1:8">
      <c r="A851" s="5">
        <v>849</v>
      </c>
      <c r="B851" s="8" t="s">
        <v>1092</v>
      </c>
      <c r="C851" s="5" t="s">
        <v>1095</v>
      </c>
      <c r="D851" s="5" t="s">
        <v>32</v>
      </c>
      <c r="E851" s="5" t="s">
        <v>1096</v>
      </c>
      <c r="F851" s="10">
        <v>219.87</v>
      </c>
      <c r="G851" s="5"/>
      <c r="H851" s="5"/>
    </row>
    <row r="852" s="1" customFormat="1" spans="1:8">
      <c r="A852" s="5">
        <v>850</v>
      </c>
      <c r="B852" s="8" t="s">
        <v>1097</v>
      </c>
      <c r="C852" s="5" t="s">
        <v>1098</v>
      </c>
      <c r="D852" s="9" t="s">
        <v>10</v>
      </c>
      <c r="E852" s="5" t="str">
        <f>"20325130224"</f>
        <v>20325130224</v>
      </c>
      <c r="F852" s="10">
        <v>227.92</v>
      </c>
      <c r="G852" s="5"/>
      <c r="H852" s="5"/>
    </row>
    <row r="853" s="1" customFormat="1" spans="1:8">
      <c r="A853" s="5">
        <v>851</v>
      </c>
      <c r="B853" s="8" t="s">
        <v>1097</v>
      </c>
      <c r="C853" s="5" t="s">
        <v>1099</v>
      </c>
      <c r="D853" s="9" t="s">
        <v>10</v>
      </c>
      <c r="E853" s="5" t="str">
        <f>"20325123016"</f>
        <v>20325123016</v>
      </c>
      <c r="F853" s="10">
        <v>221.44</v>
      </c>
      <c r="G853" s="5"/>
      <c r="H853" s="5"/>
    </row>
    <row r="854" s="1" customFormat="1" spans="1:8">
      <c r="A854" s="5">
        <v>852</v>
      </c>
      <c r="B854" s="8" t="s">
        <v>1097</v>
      </c>
      <c r="C854" s="5" t="s">
        <v>1100</v>
      </c>
      <c r="D854" s="9" t="s">
        <v>32</v>
      </c>
      <c r="E854" s="5" t="str">
        <f>"20325123010"</f>
        <v>20325123010</v>
      </c>
      <c r="F854" s="10">
        <v>220.3</v>
      </c>
      <c r="G854" s="5"/>
      <c r="H854" s="5"/>
    </row>
    <row r="855" s="1" customFormat="1" spans="1:8">
      <c r="A855" s="5">
        <v>853</v>
      </c>
      <c r="B855" s="8" t="s">
        <v>1097</v>
      </c>
      <c r="C855" s="5" t="s">
        <v>1101</v>
      </c>
      <c r="D855" s="9" t="s">
        <v>32</v>
      </c>
      <c r="E855" s="5" t="str">
        <f>"20325130208"</f>
        <v>20325130208</v>
      </c>
      <c r="F855" s="10">
        <v>220.06</v>
      </c>
      <c r="G855" s="5"/>
      <c r="H855" s="5"/>
    </row>
    <row r="856" s="1" customFormat="1" spans="1:8">
      <c r="A856" s="5">
        <v>854</v>
      </c>
      <c r="B856" s="8" t="s">
        <v>1097</v>
      </c>
      <c r="C856" s="5" t="s">
        <v>1102</v>
      </c>
      <c r="D856" s="9" t="s">
        <v>10</v>
      </c>
      <c r="E856" s="5" t="str">
        <f>"20325130505"</f>
        <v>20325130505</v>
      </c>
      <c r="F856" s="10">
        <v>219.77</v>
      </c>
      <c r="G856" s="5"/>
      <c r="H856" s="5"/>
    </row>
    <row r="857" s="1" customFormat="1" spans="1:8">
      <c r="A857" s="5">
        <v>855</v>
      </c>
      <c r="B857" s="8" t="s">
        <v>1097</v>
      </c>
      <c r="C857" s="5" t="s">
        <v>1103</v>
      </c>
      <c r="D857" s="9" t="s">
        <v>32</v>
      </c>
      <c r="E857" s="5" t="str">
        <f>"20325130522"</f>
        <v>20325130522</v>
      </c>
      <c r="F857" s="10">
        <v>219.19</v>
      </c>
      <c r="G857" s="5"/>
      <c r="H857" s="5"/>
    </row>
    <row r="858" s="1" customFormat="1" spans="1:8">
      <c r="A858" s="5">
        <v>856</v>
      </c>
      <c r="B858" s="8" t="s">
        <v>1097</v>
      </c>
      <c r="C858" s="5" t="s">
        <v>1104</v>
      </c>
      <c r="D858" s="9" t="s">
        <v>10</v>
      </c>
      <c r="E858" s="5" t="str">
        <f>"20325123001"</f>
        <v>20325123001</v>
      </c>
      <c r="F858" s="10">
        <v>218.95</v>
      </c>
      <c r="G858" s="5"/>
      <c r="H858" s="5"/>
    </row>
    <row r="859" s="1" customFormat="1" spans="1:8">
      <c r="A859" s="5">
        <v>857</v>
      </c>
      <c r="B859" s="8" t="s">
        <v>1097</v>
      </c>
      <c r="C859" s="5" t="s">
        <v>1105</v>
      </c>
      <c r="D859" s="9" t="s">
        <v>32</v>
      </c>
      <c r="E859" s="5" t="str">
        <f>"20325123018"</f>
        <v>20325123018</v>
      </c>
      <c r="F859" s="10">
        <v>217.99</v>
      </c>
      <c r="G859" s="5"/>
      <c r="H859" s="5"/>
    </row>
    <row r="860" s="1" customFormat="1" spans="1:8">
      <c r="A860" s="5">
        <v>858</v>
      </c>
      <c r="B860" s="8" t="s">
        <v>1097</v>
      </c>
      <c r="C860" s="5" t="s">
        <v>1106</v>
      </c>
      <c r="D860" s="9" t="s">
        <v>10</v>
      </c>
      <c r="E860" s="5" t="str">
        <f>"20325122719"</f>
        <v>20325122719</v>
      </c>
      <c r="F860" s="10">
        <v>216.32</v>
      </c>
      <c r="G860" s="5"/>
      <c r="H860" s="5"/>
    </row>
    <row r="861" s="1" customFormat="1" spans="1:8">
      <c r="A861" s="5">
        <v>859</v>
      </c>
      <c r="B861" s="8" t="s">
        <v>1107</v>
      </c>
      <c r="C861" s="5" t="s">
        <v>1108</v>
      </c>
      <c r="D861" s="9" t="s">
        <v>10</v>
      </c>
      <c r="E861" s="5" t="str">
        <f>"20325130828"</f>
        <v>20325130828</v>
      </c>
      <c r="F861" s="10">
        <v>226.79</v>
      </c>
      <c r="G861" s="5"/>
      <c r="H861" s="5"/>
    </row>
    <row r="862" s="1" customFormat="1" spans="1:8">
      <c r="A862" s="5">
        <v>860</v>
      </c>
      <c r="B862" s="8" t="s">
        <v>1107</v>
      </c>
      <c r="C862" s="5" t="s">
        <v>1109</v>
      </c>
      <c r="D862" s="9" t="s">
        <v>10</v>
      </c>
      <c r="E862" s="5" t="str">
        <f>"20325132507"</f>
        <v>20325132507</v>
      </c>
      <c r="F862" s="10">
        <v>224.79</v>
      </c>
      <c r="G862" s="5"/>
      <c r="H862" s="5"/>
    </row>
    <row r="863" s="1" customFormat="1" spans="1:8">
      <c r="A863" s="5">
        <v>861</v>
      </c>
      <c r="B863" s="8" t="s">
        <v>1107</v>
      </c>
      <c r="C863" s="5" t="s">
        <v>1110</v>
      </c>
      <c r="D863" s="5" t="s">
        <v>32</v>
      </c>
      <c r="E863" s="5" t="s">
        <v>1111</v>
      </c>
      <c r="F863" s="10">
        <v>224.42</v>
      </c>
      <c r="G863" s="5"/>
      <c r="H863" s="5"/>
    </row>
    <row r="864" s="1" customFormat="1" spans="1:8">
      <c r="A864" s="5">
        <v>862</v>
      </c>
      <c r="B864" s="8" t="s">
        <v>1112</v>
      </c>
      <c r="C864" s="5" t="s">
        <v>1113</v>
      </c>
      <c r="D864" s="9" t="s">
        <v>32</v>
      </c>
      <c r="E864" s="5" t="str">
        <f>"20325132915"</f>
        <v>20325132915</v>
      </c>
      <c r="F864" s="10">
        <v>226.81</v>
      </c>
      <c r="G864" s="5"/>
      <c r="H864" s="5"/>
    </row>
    <row r="865" s="1" customFormat="1" spans="1:8">
      <c r="A865" s="5">
        <v>863</v>
      </c>
      <c r="B865" s="8" t="s">
        <v>1112</v>
      </c>
      <c r="C865" s="5" t="s">
        <v>1114</v>
      </c>
      <c r="D865" s="9" t="s">
        <v>32</v>
      </c>
      <c r="E865" s="5" t="str">
        <f>"20325140116"</f>
        <v>20325140116</v>
      </c>
      <c r="F865" s="10">
        <v>222.47</v>
      </c>
      <c r="G865" s="5"/>
      <c r="H865" s="5"/>
    </row>
    <row r="866" s="1" customFormat="1" spans="1:8">
      <c r="A866" s="5">
        <v>864</v>
      </c>
      <c r="B866" s="8" t="s">
        <v>1112</v>
      </c>
      <c r="C866" s="5" t="s">
        <v>1115</v>
      </c>
      <c r="D866" s="9" t="s">
        <v>32</v>
      </c>
      <c r="E866" s="5" t="str">
        <f>"20325140212"</f>
        <v>20325140212</v>
      </c>
      <c r="F866" s="10">
        <v>222.03</v>
      </c>
      <c r="G866" s="5"/>
      <c r="H866" s="5"/>
    </row>
    <row r="867" s="1" customFormat="1" spans="1:8">
      <c r="A867" s="5">
        <v>865</v>
      </c>
      <c r="B867" s="8" t="s">
        <v>1112</v>
      </c>
      <c r="C867" s="5" t="s">
        <v>1116</v>
      </c>
      <c r="D867" s="9" t="s">
        <v>10</v>
      </c>
      <c r="E867" s="5" t="str">
        <f>"20325133030"</f>
        <v>20325133030</v>
      </c>
      <c r="F867" s="10">
        <v>221.39</v>
      </c>
      <c r="G867" s="5"/>
      <c r="H867" s="5"/>
    </row>
    <row r="868" s="1" customFormat="1" spans="1:8">
      <c r="A868" s="5">
        <v>866</v>
      </c>
      <c r="B868" s="8" t="s">
        <v>1112</v>
      </c>
      <c r="C868" s="5" t="s">
        <v>1117</v>
      </c>
      <c r="D868" s="9" t="s">
        <v>32</v>
      </c>
      <c r="E868" s="5" t="str">
        <f>"20325140125"</f>
        <v>20325140125</v>
      </c>
      <c r="F868" s="10">
        <v>219.66</v>
      </c>
      <c r="G868" s="5"/>
      <c r="H868" s="5"/>
    </row>
    <row r="869" s="1" customFormat="1" spans="1:8">
      <c r="A869" s="5">
        <v>867</v>
      </c>
      <c r="B869" s="8" t="s">
        <v>1112</v>
      </c>
      <c r="C869" s="5" t="s">
        <v>1118</v>
      </c>
      <c r="D869" s="9" t="s">
        <v>32</v>
      </c>
      <c r="E869" s="5" t="str">
        <f>"20325140404"</f>
        <v>20325140404</v>
      </c>
      <c r="F869" s="10">
        <v>217.15</v>
      </c>
      <c r="G869" s="5"/>
      <c r="H869" s="5"/>
    </row>
    <row r="870" s="1" customFormat="1" spans="1:8">
      <c r="A870" s="5">
        <v>868</v>
      </c>
      <c r="B870" s="8" t="s">
        <v>1119</v>
      </c>
      <c r="C870" s="5" t="s">
        <v>1120</v>
      </c>
      <c r="D870" s="9" t="s">
        <v>10</v>
      </c>
      <c r="E870" s="5" t="str">
        <f>"20325140417"</f>
        <v>20325140417</v>
      </c>
      <c r="F870" s="10">
        <v>209.22</v>
      </c>
      <c r="G870" s="5"/>
      <c r="H870" s="5"/>
    </row>
    <row r="871" s="1" customFormat="1" spans="1:8">
      <c r="A871" s="5">
        <v>869</v>
      </c>
      <c r="B871" s="8" t="s">
        <v>1119</v>
      </c>
      <c r="C871" s="5" t="s">
        <v>1121</v>
      </c>
      <c r="D871" s="9" t="s">
        <v>32</v>
      </c>
      <c r="E871" s="5" t="str">
        <f>"20325140413"</f>
        <v>20325140413</v>
      </c>
      <c r="F871" s="10">
        <v>199.91</v>
      </c>
      <c r="G871" s="5"/>
      <c r="H871" s="5"/>
    </row>
    <row r="872" s="1" customFormat="1" spans="1:8">
      <c r="A872" s="5">
        <v>870</v>
      </c>
      <c r="B872" s="8" t="s">
        <v>1119</v>
      </c>
      <c r="C872" s="5" t="s">
        <v>1122</v>
      </c>
      <c r="D872" s="9" t="s">
        <v>32</v>
      </c>
      <c r="E872" s="5" t="str">
        <f>"20325140415"</f>
        <v>20325140415</v>
      </c>
      <c r="F872" s="10">
        <v>192.8</v>
      </c>
      <c r="G872" s="5"/>
      <c r="H872" s="5"/>
    </row>
    <row r="873" s="1" customFormat="1" spans="1:8">
      <c r="A873" s="5">
        <v>871</v>
      </c>
      <c r="B873" s="8" t="s">
        <v>1119</v>
      </c>
      <c r="C873" s="5" t="s">
        <v>1123</v>
      </c>
      <c r="D873" s="9" t="s">
        <v>32</v>
      </c>
      <c r="E873" s="5" t="str">
        <f>"20325140420"</f>
        <v>20325140420</v>
      </c>
      <c r="F873" s="10">
        <v>192.28</v>
      </c>
      <c r="G873" s="5"/>
      <c r="H873" s="5"/>
    </row>
    <row r="874" s="1" customFormat="1" spans="1:8">
      <c r="A874" s="5">
        <v>872</v>
      </c>
      <c r="B874" s="8" t="s">
        <v>1119</v>
      </c>
      <c r="C874" s="5" t="s">
        <v>1124</v>
      </c>
      <c r="D874" s="9" t="s">
        <v>32</v>
      </c>
      <c r="E874" s="5" t="str">
        <f>"20325140414"</f>
        <v>20325140414</v>
      </c>
      <c r="F874" s="10">
        <v>190.5</v>
      </c>
      <c r="G874" s="5"/>
      <c r="H874" s="5"/>
    </row>
    <row r="875" s="1" customFormat="1" spans="1:8">
      <c r="A875" s="5">
        <v>873</v>
      </c>
      <c r="B875" s="8" t="s">
        <v>1119</v>
      </c>
      <c r="C875" s="5" t="s">
        <v>1125</v>
      </c>
      <c r="D875" s="9" t="s">
        <v>32</v>
      </c>
      <c r="E875" s="5" t="str">
        <f>"20325140416"</f>
        <v>20325140416</v>
      </c>
      <c r="F875" s="10">
        <v>188.45</v>
      </c>
      <c r="G875" s="5"/>
      <c r="H875" s="5"/>
    </row>
    <row r="876" s="1" customFormat="1" spans="1:8">
      <c r="A876" s="5">
        <v>874</v>
      </c>
      <c r="B876" s="8" t="s">
        <v>1126</v>
      </c>
      <c r="C876" s="5" t="s">
        <v>1127</v>
      </c>
      <c r="D876" s="9" t="s">
        <v>32</v>
      </c>
      <c r="E876" s="5" t="str">
        <f>"20325140503"</f>
        <v>20325140503</v>
      </c>
      <c r="F876" s="10">
        <v>229.65</v>
      </c>
      <c r="G876" s="5"/>
      <c r="H876" s="5"/>
    </row>
    <row r="877" s="1" customFormat="1" spans="1:8">
      <c r="A877" s="5">
        <v>875</v>
      </c>
      <c r="B877" s="8" t="s">
        <v>1126</v>
      </c>
      <c r="C877" s="5" t="s">
        <v>1128</v>
      </c>
      <c r="D877" s="9" t="s">
        <v>32</v>
      </c>
      <c r="E877" s="5" t="str">
        <f>"20325140426"</f>
        <v>20325140426</v>
      </c>
      <c r="F877" s="10">
        <v>222.69</v>
      </c>
      <c r="G877" s="5"/>
      <c r="H877" s="5"/>
    </row>
    <row r="878" s="1" customFormat="1" spans="1:8">
      <c r="A878" s="5">
        <v>876</v>
      </c>
      <c r="B878" s="8" t="s">
        <v>1126</v>
      </c>
      <c r="C878" s="5" t="s">
        <v>1129</v>
      </c>
      <c r="D878" s="9" t="s">
        <v>10</v>
      </c>
      <c r="E878" s="5" t="str">
        <f>"20325140429"</f>
        <v>20325140429</v>
      </c>
      <c r="F878" s="10">
        <v>217.57</v>
      </c>
      <c r="G878" s="5"/>
      <c r="H878" s="5"/>
    </row>
    <row r="879" s="1" customFormat="1" spans="1:8">
      <c r="A879" s="5">
        <v>877</v>
      </c>
      <c r="B879" s="8" t="s">
        <v>1130</v>
      </c>
      <c r="C879" s="5" t="s">
        <v>1131</v>
      </c>
      <c r="D879" s="9" t="s">
        <v>32</v>
      </c>
      <c r="E879" s="5" t="str">
        <f>"20325140819"</f>
        <v>20325140819</v>
      </c>
      <c r="F879" s="10">
        <v>232.25</v>
      </c>
      <c r="G879" s="5"/>
      <c r="H879" s="5"/>
    </row>
    <row r="880" s="1" customFormat="1" spans="1:8">
      <c r="A880" s="5">
        <v>878</v>
      </c>
      <c r="B880" s="8" t="s">
        <v>1130</v>
      </c>
      <c r="C880" s="5" t="s">
        <v>1132</v>
      </c>
      <c r="D880" s="9" t="s">
        <v>10</v>
      </c>
      <c r="E880" s="5" t="str">
        <f>"20325141429"</f>
        <v>20325141429</v>
      </c>
      <c r="F880" s="10">
        <v>225.43</v>
      </c>
      <c r="G880" s="5"/>
      <c r="H880" s="5"/>
    </row>
    <row r="881" s="1" customFormat="1" spans="1:8">
      <c r="A881" s="5">
        <v>879</v>
      </c>
      <c r="B881" s="8" t="s">
        <v>1130</v>
      </c>
      <c r="C881" s="5" t="s">
        <v>1133</v>
      </c>
      <c r="D881" s="9" t="s">
        <v>10</v>
      </c>
      <c r="E881" s="5" t="str">
        <f>"20325141704"</f>
        <v>20325141704</v>
      </c>
      <c r="F881" s="10">
        <v>218.94</v>
      </c>
      <c r="G881" s="5"/>
      <c r="H881" s="5"/>
    </row>
    <row r="882" s="1" customFormat="1" spans="1:8">
      <c r="A882" s="5">
        <v>880</v>
      </c>
      <c r="B882" s="8" t="s">
        <v>1130</v>
      </c>
      <c r="C882" s="5" t="s">
        <v>1134</v>
      </c>
      <c r="D882" s="9" t="s">
        <v>10</v>
      </c>
      <c r="E882" s="5" t="str">
        <f>"20325141615"</f>
        <v>20325141615</v>
      </c>
      <c r="F882" s="10">
        <v>218.08</v>
      </c>
      <c r="G882" s="5"/>
      <c r="H882" s="5"/>
    </row>
    <row r="883" s="1" customFormat="1" spans="1:8">
      <c r="A883" s="5">
        <v>881</v>
      </c>
      <c r="B883" s="8" t="s">
        <v>1130</v>
      </c>
      <c r="C883" s="5" t="s">
        <v>1135</v>
      </c>
      <c r="D883" s="9" t="s">
        <v>32</v>
      </c>
      <c r="E883" s="5" t="str">
        <f>"20325140825"</f>
        <v>20325140825</v>
      </c>
      <c r="F883" s="10">
        <v>216.9</v>
      </c>
      <c r="G883" s="5"/>
      <c r="H883" s="5"/>
    </row>
    <row r="884" s="1" customFormat="1" spans="1:8">
      <c r="A884" s="5">
        <v>882</v>
      </c>
      <c r="B884" s="8" t="s">
        <v>1130</v>
      </c>
      <c r="C884" s="5" t="s">
        <v>1136</v>
      </c>
      <c r="D884" s="9" t="s">
        <v>10</v>
      </c>
      <c r="E884" s="5" t="str">
        <f>"20325141607"</f>
        <v>20325141607</v>
      </c>
      <c r="F884" s="10">
        <v>216.87</v>
      </c>
      <c r="G884" s="5"/>
      <c r="H884" s="5"/>
    </row>
    <row r="885" s="1" customFormat="1" spans="1:8">
      <c r="A885" s="5">
        <v>883</v>
      </c>
      <c r="B885" s="8" t="s">
        <v>1137</v>
      </c>
      <c r="C885" s="5" t="s">
        <v>1138</v>
      </c>
      <c r="D885" s="9" t="s">
        <v>32</v>
      </c>
      <c r="E885" s="5" t="str">
        <f>"20325141818"</f>
        <v>20325141818</v>
      </c>
      <c r="F885" s="10">
        <v>220.91</v>
      </c>
      <c r="G885" s="5"/>
      <c r="H885" s="5"/>
    </row>
    <row r="886" s="1" customFormat="1" spans="1:8">
      <c r="A886" s="5">
        <v>884</v>
      </c>
      <c r="B886" s="8" t="s">
        <v>1137</v>
      </c>
      <c r="C886" s="5" t="s">
        <v>1139</v>
      </c>
      <c r="D886" s="9" t="s">
        <v>32</v>
      </c>
      <c r="E886" s="5" t="str">
        <f>"20325141824"</f>
        <v>20325141824</v>
      </c>
      <c r="F886" s="10">
        <v>207.47</v>
      </c>
      <c r="G886" s="5"/>
      <c r="H886" s="5"/>
    </row>
    <row r="887" s="1" customFormat="1" spans="1:8">
      <c r="A887" s="5">
        <v>885</v>
      </c>
      <c r="B887" s="8" t="s">
        <v>1137</v>
      </c>
      <c r="C887" s="5" t="s">
        <v>1140</v>
      </c>
      <c r="D887" s="9" t="s">
        <v>32</v>
      </c>
      <c r="E887" s="5" t="str">
        <f>"20325141809"</f>
        <v>20325141809</v>
      </c>
      <c r="F887" s="10">
        <v>203.91</v>
      </c>
      <c r="G887" s="5"/>
      <c r="H887" s="5"/>
    </row>
    <row r="888" s="1" customFormat="1" spans="1:8">
      <c r="A888" s="5">
        <v>886</v>
      </c>
      <c r="B888" s="8" t="s">
        <v>1141</v>
      </c>
      <c r="C888" s="5" t="s">
        <v>1142</v>
      </c>
      <c r="D888" s="9" t="s">
        <v>10</v>
      </c>
      <c r="E888" s="5" t="str">
        <f>"20325142012"</f>
        <v>20325142012</v>
      </c>
      <c r="F888" s="10">
        <v>219.77</v>
      </c>
      <c r="G888" s="5"/>
      <c r="H888" s="5"/>
    </row>
    <row r="889" s="1" customFormat="1" spans="1:8">
      <c r="A889" s="5">
        <v>887</v>
      </c>
      <c r="B889" s="8" t="s">
        <v>1141</v>
      </c>
      <c r="C889" s="5" t="s">
        <v>1143</v>
      </c>
      <c r="D889" s="9" t="s">
        <v>10</v>
      </c>
      <c r="E889" s="5" t="str">
        <f>"20325142114"</f>
        <v>20325142114</v>
      </c>
      <c r="F889" s="10">
        <v>217.61</v>
      </c>
      <c r="G889" s="5"/>
      <c r="H889" s="5"/>
    </row>
    <row r="890" s="1" customFormat="1" spans="1:8">
      <c r="A890" s="5">
        <v>888</v>
      </c>
      <c r="B890" s="8" t="s">
        <v>1141</v>
      </c>
      <c r="C890" s="5" t="s">
        <v>1144</v>
      </c>
      <c r="D890" s="9" t="s">
        <v>32</v>
      </c>
      <c r="E890" s="5" t="str">
        <f>"20325142120"</f>
        <v>20325142120</v>
      </c>
      <c r="F890" s="10">
        <v>217.32</v>
      </c>
      <c r="G890" s="5"/>
      <c r="H890" s="5"/>
    </row>
    <row r="891" s="1" customFormat="1" spans="1:8">
      <c r="A891" s="5">
        <v>889</v>
      </c>
      <c r="B891" s="8" t="s">
        <v>1141</v>
      </c>
      <c r="C891" s="5" t="s">
        <v>1145</v>
      </c>
      <c r="D891" s="9" t="s">
        <v>10</v>
      </c>
      <c r="E891" s="5" t="str">
        <f>"20325142230"</f>
        <v>20325142230</v>
      </c>
      <c r="F891" s="10">
        <v>216.1</v>
      </c>
      <c r="G891" s="5"/>
      <c r="H891" s="5"/>
    </row>
    <row r="892" s="1" customFormat="1" spans="1:8">
      <c r="A892" s="5">
        <v>890</v>
      </c>
      <c r="B892" s="8" t="s">
        <v>1141</v>
      </c>
      <c r="C892" s="5" t="s">
        <v>1000</v>
      </c>
      <c r="D892" s="5" t="s">
        <v>32</v>
      </c>
      <c r="E892" s="5" t="s">
        <v>1146</v>
      </c>
      <c r="F892" s="10">
        <v>214.72</v>
      </c>
      <c r="G892" s="5"/>
      <c r="H892" s="5"/>
    </row>
    <row r="893" s="1" customFormat="1" spans="1:8">
      <c r="A893" s="5">
        <v>891</v>
      </c>
      <c r="B893" s="8" t="s">
        <v>1141</v>
      </c>
      <c r="C893" s="5" t="s">
        <v>1147</v>
      </c>
      <c r="D893" s="5" t="s">
        <v>32</v>
      </c>
      <c r="E893" s="5" t="s">
        <v>1148</v>
      </c>
      <c r="F893" s="10">
        <v>212.95</v>
      </c>
      <c r="G893" s="5"/>
      <c r="H893" s="5"/>
    </row>
    <row r="894" s="1" customFormat="1" spans="1:8">
      <c r="A894" s="5">
        <v>892</v>
      </c>
      <c r="B894" s="8" t="s">
        <v>1149</v>
      </c>
      <c r="C894" s="5" t="s">
        <v>1150</v>
      </c>
      <c r="D894" s="9" t="s">
        <v>32</v>
      </c>
      <c r="E894" s="5" t="str">
        <f>"20325142301"</f>
        <v>20325142301</v>
      </c>
      <c r="F894" s="10">
        <v>214.11</v>
      </c>
      <c r="G894" s="5"/>
      <c r="H894" s="5"/>
    </row>
    <row r="895" s="1" customFormat="1" spans="1:8">
      <c r="A895" s="5">
        <v>893</v>
      </c>
      <c r="B895" s="8" t="s">
        <v>1149</v>
      </c>
      <c r="C895" s="5" t="s">
        <v>1151</v>
      </c>
      <c r="D895" s="9" t="s">
        <v>32</v>
      </c>
      <c r="E895" s="5" t="str">
        <f>"20325142310"</f>
        <v>20325142310</v>
      </c>
      <c r="F895" s="10">
        <v>210.66</v>
      </c>
      <c r="G895" s="5"/>
      <c r="H895" s="5"/>
    </row>
    <row r="896" s="1" customFormat="1" spans="1:8">
      <c r="A896" s="5">
        <v>894</v>
      </c>
      <c r="B896" s="8" t="s">
        <v>1149</v>
      </c>
      <c r="C896" s="5" t="s">
        <v>1152</v>
      </c>
      <c r="D896" s="9" t="s">
        <v>32</v>
      </c>
      <c r="E896" s="5" t="str">
        <f>"20325142320"</f>
        <v>20325142320</v>
      </c>
      <c r="F896" s="10">
        <v>206.36</v>
      </c>
      <c r="G896" s="5"/>
      <c r="H896" s="5"/>
    </row>
    <row r="897" s="1" customFormat="1" spans="1:8">
      <c r="A897" s="5">
        <v>895</v>
      </c>
      <c r="B897" s="8" t="s">
        <v>1153</v>
      </c>
      <c r="C897" s="5" t="s">
        <v>1154</v>
      </c>
      <c r="D897" s="9" t="s">
        <v>32</v>
      </c>
      <c r="E897" s="5" t="str">
        <f>"20325150511"</f>
        <v>20325150511</v>
      </c>
      <c r="F897" s="10">
        <v>226.29</v>
      </c>
      <c r="G897" s="5"/>
      <c r="H897" s="5"/>
    </row>
    <row r="898" s="1" customFormat="1" spans="1:8">
      <c r="A898" s="5">
        <v>896</v>
      </c>
      <c r="B898" s="8" t="s">
        <v>1153</v>
      </c>
      <c r="C898" s="5" t="s">
        <v>1155</v>
      </c>
      <c r="D898" s="9" t="s">
        <v>10</v>
      </c>
      <c r="E898" s="5" t="str">
        <f>"20325142418"</f>
        <v>20325142418</v>
      </c>
      <c r="F898" s="10">
        <v>225.89</v>
      </c>
      <c r="G898" s="5"/>
      <c r="H898" s="5"/>
    </row>
    <row r="899" s="1" customFormat="1" spans="1:8">
      <c r="A899" s="5">
        <v>897</v>
      </c>
      <c r="B899" s="8" t="s">
        <v>1153</v>
      </c>
      <c r="C899" s="5" t="s">
        <v>37</v>
      </c>
      <c r="D899" s="9" t="s">
        <v>10</v>
      </c>
      <c r="E899" s="5" t="str">
        <f>"20325150925"</f>
        <v>20325150925</v>
      </c>
      <c r="F899" s="10">
        <v>225.82</v>
      </c>
      <c r="G899" s="5"/>
      <c r="H899" s="5"/>
    </row>
    <row r="900" s="1" customFormat="1" spans="1:8">
      <c r="A900" s="5">
        <v>898</v>
      </c>
      <c r="B900" s="8" t="s">
        <v>1153</v>
      </c>
      <c r="C900" s="5" t="s">
        <v>1156</v>
      </c>
      <c r="D900" s="9" t="s">
        <v>32</v>
      </c>
      <c r="E900" s="5" t="str">
        <f>"20325151220"</f>
        <v>20325151220</v>
      </c>
      <c r="F900" s="10">
        <v>224.81</v>
      </c>
      <c r="G900" s="5"/>
      <c r="H900" s="5"/>
    </row>
    <row r="901" s="1" customFormat="1" spans="1:8">
      <c r="A901" s="5">
        <v>899</v>
      </c>
      <c r="B901" s="8" t="s">
        <v>1153</v>
      </c>
      <c r="C901" s="5" t="s">
        <v>1157</v>
      </c>
      <c r="D901" s="9" t="s">
        <v>10</v>
      </c>
      <c r="E901" s="5" t="str">
        <f>"20325150722"</f>
        <v>20325150722</v>
      </c>
      <c r="F901" s="10">
        <v>222.58</v>
      </c>
      <c r="G901" s="5"/>
      <c r="H901" s="5"/>
    </row>
    <row r="902" s="1" customFormat="1" spans="1:8">
      <c r="A902" s="5">
        <v>900</v>
      </c>
      <c r="B902" s="8" t="s">
        <v>1153</v>
      </c>
      <c r="C902" s="5" t="s">
        <v>1158</v>
      </c>
      <c r="D902" s="9" t="s">
        <v>32</v>
      </c>
      <c r="E902" s="5" t="str">
        <f>"20325151202"</f>
        <v>20325151202</v>
      </c>
      <c r="F902" s="10">
        <v>221.11</v>
      </c>
      <c r="G902" s="5"/>
      <c r="H902" s="5"/>
    </row>
    <row r="903" s="1" customFormat="1" spans="1:8">
      <c r="A903" s="5">
        <v>901</v>
      </c>
      <c r="B903" s="8" t="s">
        <v>1153</v>
      </c>
      <c r="C903" s="5" t="s">
        <v>1159</v>
      </c>
      <c r="D903" s="9" t="s">
        <v>32</v>
      </c>
      <c r="E903" s="5" t="str">
        <f>"20325150826"</f>
        <v>20325150826</v>
      </c>
      <c r="F903" s="10">
        <v>218.13</v>
      </c>
      <c r="G903" s="5"/>
      <c r="H903" s="5"/>
    </row>
    <row r="904" s="1" customFormat="1" spans="1:8">
      <c r="A904" s="5">
        <v>902</v>
      </c>
      <c r="B904" s="8" t="s">
        <v>1153</v>
      </c>
      <c r="C904" s="5" t="s">
        <v>1160</v>
      </c>
      <c r="D904" s="9" t="s">
        <v>10</v>
      </c>
      <c r="E904" s="5" t="str">
        <f>"20325150306"</f>
        <v>20325150306</v>
      </c>
      <c r="F904" s="10">
        <v>217.14</v>
      </c>
      <c r="G904" s="5"/>
      <c r="H904" s="5"/>
    </row>
    <row r="905" s="1" customFormat="1" spans="1:8">
      <c r="A905" s="5">
        <v>903</v>
      </c>
      <c r="B905" s="8" t="s">
        <v>1153</v>
      </c>
      <c r="C905" s="5" t="s">
        <v>1161</v>
      </c>
      <c r="D905" s="9" t="s">
        <v>32</v>
      </c>
      <c r="E905" s="5" t="str">
        <f>"20325150715"</f>
        <v>20325150715</v>
      </c>
      <c r="F905" s="10">
        <v>216.32</v>
      </c>
      <c r="G905" s="5"/>
      <c r="H905" s="5"/>
    </row>
    <row r="906" s="1" customFormat="1" spans="1:8">
      <c r="A906" s="5">
        <v>904</v>
      </c>
      <c r="B906" s="8" t="s">
        <v>1153</v>
      </c>
      <c r="C906" s="5" t="s">
        <v>1162</v>
      </c>
      <c r="D906" s="9" t="s">
        <v>32</v>
      </c>
      <c r="E906" s="5" t="str">
        <f>"20325150209"</f>
        <v>20325150209</v>
      </c>
      <c r="F906" s="10">
        <v>216.07</v>
      </c>
      <c r="G906" s="5"/>
      <c r="H906" s="5"/>
    </row>
    <row r="907" s="1" customFormat="1" spans="1:8">
      <c r="A907" s="5">
        <v>905</v>
      </c>
      <c r="B907" s="8" t="s">
        <v>1153</v>
      </c>
      <c r="C907" s="5" t="s">
        <v>1163</v>
      </c>
      <c r="D907" s="9" t="s">
        <v>10</v>
      </c>
      <c r="E907" s="5" t="str">
        <f>"20325150125"</f>
        <v>20325150125</v>
      </c>
      <c r="F907" s="10">
        <v>215.44</v>
      </c>
      <c r="G907" s="5"/>
      <c r="H907" s="5"/>
    </row>
    <row r="908" s="1" customFormat="1" spans="1:8">
      <c r="A908" s="5">
        <v>906</v>
      </c>
      <c r="B908" s="8" t="s">
        <v>1153</v>
      </c>
      <c r="C908" s="5" t="s">
        <v>1164</v>
      </c>
      <c r="D908" s="9" t="s">
        <v>10</v>
      </c>
      <c r="E908" s="5" t="str">
        <f>"20325150818"</f>
        <v>20325150818</v>
      </c>
      <c r="F908" s="10">
        <v>215.28</v>
      </c>
      <c r="G908" s="5"/>
      <c r="H908" s="5"/>
    </row>
    <row r="909" s="1" customFormat="1" ht="54" spans="1:8">
      <c r="A909" s="5">
        <v>907</v>
      </c>
      <c r="B909" s="8" t="s">
        <v>1165</v>
      </c>
      <c r="C909" s="5" t="s">
        <v>1166</v>
      </c>
      <c r="D909" s="9" t="s">
        <v>10</v>
      </c>
      <c r="E909" s="5" t="str">
        <f>"20325151530"</f>
        <v>20325151530</v>
      </c>
      <c r="F909" s="10">
        <v>206.23</v>
      </c>
      <c r="G909" s="5" t="s">
        <v>49</v>
      </c>
      <c r="H909" s="11" t="s">
        <v>50</v>
      </c>
    </row>
    <row r="910" s="1" customFormat="1" spans="1:8">
      <c r="A910" s="5">
        <v>908</v>
      </c>
      <c r="B910" s="8" t="s">
        <v>1167</v>
      </c>
      <c r="C910" s="5" t="s">
        <v>1168</v>
      </c>
      <c r="D910" s="9" t="s">
        <v>32</v>
      </c>
      <c r="E910" s="5" t="str">
        <f>"20325151809"</f>
        <v>20325151809</v>
      </c>
      <c r="F910" s="10">
        <v>224.13</v>
      </c>
      <c r="G910" s="5"/>
      <c r="H910" s="5"/>
    </row>
    <row r="911" s="1" customFormat="1" spans="1:8">
      <c r="A911" s="5">
        <v>909</v>
      </c>
      <c r="B911" s="8" t="s">
        <v>1167</v>
      </c>
      <c r="C911" s="5" t="s">
        <v>1169</v>
      </c>
      <c r="D911" s="9" t="s">
        <v>10</v>
      </c>
      <c r="E911" s="5" t="str">
        <f>"20325151618"</f>
        <v>20325151618</v>
      </c>
      <c r="F911" s="10">
        <v>214.75</v>
      </c>
      <c r="G911" s="5"/>
      <c r="H911" s="5"/>
    </row>
    <row r="912" s="1" customFormat="1" spans="1:8">
      <c r="A912" s="5">
        <v>910</v>
      </c>
      <c r="B912" s="8" t="s">
        <v>1167</v>
      </c>
      <c r="C912" s="5" t="s">
        <v>1170</v>
      </c>
      <c r="D912" s="9" t="s">
        <v>10</v>
      </c>
      <c r="E912" s="5" t="str">
        <f>"20325151904"</f>
        <v>20325151904</v>
      </c>
      <c r="F912" s="10">
        <v>209.53</v>
      </c>
      <c r="G912" s="5"/>
      <c r="H912" s="5"/>
    </row>
    <row r="913" s="1" customFormat="1" spans="1:8">
      <c r="A913" s="5">
        <v>911</v>
      </c>
      <c r="B913" s="8" t="s">
        <v>1171</v>
      </c>
      <c r="C913" s="5" t="s">
        <v>1172</v>
      </c>
      <c r="D913" s="9" t="s">
        <v>32</v>
      </c>
      <c r="E913" s="5" t="str">
        <f>"20325152013"</f>
        <v>20325152013</v>
      </c>
      <c r="F913" s="10">
        <v>222.39</v>
      </c>
      <c r="G913" s="5"/>
      <c r="H913" s="5"/>
    </row>
    <row r="914" s="1" customFormat="1" spans="1:8">
      <c r="A914" s="5">
        <v>912</v>
      </c>
      <c r="B914" s="8" t="s">
        <v>1171</v>
      </c>
      <c r="C914" s="5" t="s">
        <v>1173</v>
      </c>
      <c r="D914" s="9" t="s">
        <v>32</v>
      </c>
      <c r="E914" s="5" t="str">
        <f>"20325152122"</f>
        <v>20325152122</v>
      </c>
      <c r="F914" s="10">
        <v>220.64</v>
      </c>
      <c r="G914" s="5"/>
      <c r="H914" s="5"/>
    </row>
    <row r="915" s="1" customFormat="1" spans="1:8">
      <c r="A915" s="5">
        <v>913</v>
      </c>
      <c r="B915" s="8" t="s">
        <v>1171</v>
      </c>
      <c r="C915" s="5" t="s">
        <v>1174</v>
      </c>
      <c r="D915" s="5" t="s">
        <v>32</v>
      </c>
      <c r="E915" s="5" t="s">
        <v>1175</v>
      </c>
      <c r="F915" s="10">
        <v>217.54</v>
      </c>
      <c r="G915" s="5"/>
      <c r="H915" s="5"/>
    </row>
    <row r="916" s="1" customFormat="1" ht="54" spans="1:8">
      <c r="A916" s="5">
        <v>914</v>
      </c>
      <c r="B916" s="8" t="s">
        <v>1176</v>
      </c>
      <c r="C916" s="5" t="s">
        <v>1177</v>
      </c>
      <c r="D916" s="9" t="s">
        <v>10</v>
      </c>
      <c r="E916" s="5" t="str">
        <f>"20325152328"</f>
        <v>20325152328</v>
      </c>
      <c r="F916" s="10">
        <v>194.23</v>
      </c>
      <c r="G916" s="5" t="s">
        <v>49</v>
      </c>
      <c r="H916" s="11" t="s">
        <v>50</v>
      </c>
    </row>
    <row r="917" s="1" customFormat="1" ht="54" spans="1:8">
      <c r="A917" s="5">
        <v>915</v>
      </c>
      <c r="B917" s="8" t="s">
        <v>1176</v>
      </c>
      <c r="C917" s="5" t="s">
        <v>1178</v>
      </c>
      <c r="D917" s="9" t="s">
        <v>32</v>
      </c>
      <c r="E917" s="5" t="str">
        <f>"20325152330"</f>
        <v>20325152330</v>
      </c>
      <c r="F917" s="10">
        <v>180.9</v>
      </c>
      <c r="G917" s="5"/>
      <c r="H917" s="11" t="s">
        <v>50</v>
      </c>
    </row>
  </sheetData>
  <mergeCells count="13">
    <mergeCell ref="A1:H1"/>
    <mergeCell ref="G2:H2"/>
    <mergeCell ref="G30:G31"/>
    <mergeCell ref="G92:G95"/>
    <mergeCell ref="G111:G119"/>
    <mergeCell ref="G213:G226"/>
    <mergeCell ref="G233:G234"/>
    <mergeCell ref="G239:G240"/>
    <mergeCell ref="G394:G404"/>
    <mergeCell ref="G579:G589"/>
    <mergeCell ref="G765:G766"/>
    <mergeCell ref="G767:G768"/>
    <mergeCell ref="G916:G917"/>
  </mergeCells>
  <conditionalFormatting sqref="F8">
    <cfRule type="duplicateValues" dxfId="0" priority="89"/>
  </conditionalFormatting>
  <conditionalFormatting sqref="F29">
    <cfRule type="duplicateValues" dxfId="0" priority="90"/>
  </conditionalFormatting>
  <conditionalFormatting sqref="F55">
    <cfRule type="duplicateValues" dxfId="0" priority="44"/>
  </conditionalFormatting>
  <conditionalFormatting sqref="F58">
    <cfRule type="duplicateValues" dxfId="0" priority="43"/>
  </conditionalFormatting>
  <conditionalFormatting sqref="F82">
    <cfRule type="duplicateValues" dxfId="0" priority="31"/>
  </conditionalFormatting>
  <conditionalFormatting sqref="F83">
    <cfRule type="duplicateValues" dxfId="0" priority="30"/>
  </conditionalFormatting>
  <conditionalFormatting sqref="F84">
    <cfRule type="duplicateValues" dxfId="0" priority="29"/>
  </conditionalFormatting>
  <conditionalFormatting sqref="F90">
    <cfRule type="duplicateValues" dxfId="0" priority="26"/>
  </conditionalFormatting>
  <conditionalFormatting sqref="F91">
    <cfRule type="duplicateValues" dxfId="0" priority="25"/>
  </conditionalFormatting>
  <conditionalFormatting sqref="F98">
    <cfRule type="duplicateValues" dxfId="0" priority="24"/>
  </conditionalFormatting>
  <conditionalFormatting sqref="F110">
    <cfRule type="duplicateValues" dxfId="0" priority="22"/>
  </conditionalFormatting>
  <conditionalFormatting sqref="F119">
    <cfRule type="duplicateValues" dxfId="0" priority="21"/>
  </conditionalFormatting>
  <conditionalFormatting sqref="F137">
    <cfRule type="duplicateValues" dxfId="0" priority="20"/>
  </conditionalFormatting>
  <conditionalFormatting sqref="F138">
    <cfRule type="duplicateValues" dxfId="0" priority="19"/>
  </conditionalFormatting>
  <conditionalFormatting sqref="F139">
    <cfRule type="duplicateValues" dxfId="0" priority="18"/>
  </conditionalFormatting>
  <conditionalFormatting sqref="F140">
    <cfRule type="duplicateValues" dxfId="0" priority="17"/>
  </conditionalFormatting>
  <conditionalFormatting sqref="F141">
    <cfRule type="duplicateValues" dxfId="0" priority="16"/>
  </conditionalFormatting>
  <conditionalFormatting sqref="F146">
    <cfRule type="duplicateValues" dxfId="0" priority="13"/>
  </conditionalFormatting>
  <conditionalFormatting sqref="F161">
    <cfRule type="duplicateValues" dxfId="0" priority="48"/>
  </conditionalFormatting>
  <conditionalFormatting sqref="F171">
    <cfRule type="duplicateValues" dxfId="0" priority="57"/>
  </conditionalFormatting>
  <conditionalFormatting sqref="F179">
    <cfRule type="duplicateValues" dxfId="0" priority="55"/>
  </conditionalFormatting>
  <conditionalFormatting sqref="F185">
    <cfRule type="duplicateValues" dxfId="0" priority="54"/>
  </conditionalFormatting>
  <conditionalFormatting sqref="F196">
    <cfRule type="duplicateValues" dxfId="0" priority="52"/>
  </conditionalFormatting>
  <conditionalFormatting sqref="F197">
    <cfRule type="duplicateValues" dxfId="0" priority="51"/>
  </conditionalFormatting>
  <conditionalFormatting sqref="F207">
    <cfRule type="duplicateValues" dxfId="0" priority="245"/>
  </conditionalFormatting>
  <conditionalFormatting sqref="F212">
    <cfRule type="duplicateValues" dxfId="0" priority="64"/>
  </conditionalFormatting>
  <conditionalFormatting sqref="F226">
    <cfRule type="duplicateValues" dxfId="0" priority="50"/>
  </conditionalFormatting>
  <conditionalFormatting sqref="F232">
    <cfRule type="duplicateValues" dxfId="0" priority="49"/>
  </conditionalFormatting>
  <conditionalFormatting sqref="F255">
    <cfRule type="duplicateValues" dxfId="0" priority="39"/>
  </conditionalFormatting>
  <conditionalFormatting sqref="F262">
    <cfRule type="duplicateValues" dxfId="0" priority="236"/>
  </conditionalFormatting>
  <conditionalFormatting sqref="F279">
    <cfRule type="duplicateValues" dxfId="0" priority="47"/>
  </conditionalFormatting>
  <conditionalFormatting sqref="F282">
    <cfRule type="duplicateValues" dxfId="0" priority="46"/>
  </conditionalFormatting>
  <conditionalFormatting sqref="F285">
    <cfRule type="duplicateValues" dxfId="0" priority="45"/>
  </conditionalFormatting>
  <conditionalFormatting sqref="F303">
    <cfRule type="duplicateValues" dxfId="0" priority="42"/>
  </conditionalFormatting>
  <conditionalFormatting sqref="F342">
    <cfRule type="duplicateValues" dxfId="0" priority="75"/>
  </conditionalFormatting>
  <conditionalFormatting sqref="F348">
    <cfRule type="duplicateValues" dxfId="0" priority="74"/>
  </conditionalFormatting>
  <conditionalFormatting sqref="F352">
    <cfRule type="duplicateValues" dxfId="0" priority="215"/>
  </conditionalFormatting>
  <conditionalFormatting sqref="F353">
    <cfRule type="duplicateValues" dxfId="0" priority="78"/>
  </conditionalFormatting>
  <conditionalFormatting sqref="F354">
    <cfRule type="duplicateValues" dxfId="0" priority="77"/>
  </conditionalFormatting>
  <conditionalFormatting sqref="F368">
    <cfRule type="duplicateValues" dxfId="0" priority="80"/>
  </conditionalFormatting>
  <conditionalFormatting sqref="F369">
    <cfRule type="duplicateValues" dxfId="0" priority="79"/>
  </conditionalFormatting>
  <conditionalFormatting sqref="F372">
    <cfRule type="duplicateValues" dxfId="0" priority="213"/>
  </conditionalFormatting>
  <conditionalFormatting sqref="F404">
    <cfRule type="duplicateValues" dxfId="0" priority="35"/>
  </conditionalFormatting>
  <conditionalFormatting sqref="F419">
    <cfRule type="duplicateValues" dxfId="0" priority="88"/>
  </conditionalFormatting>
  <conditionalFormatting sqref="F422">
    <cfRule type="duplicateValues" dxfId="0" priority="87"/>
  </conditionalFormatting>
  <conditionalFormatting sqref="F443">
    <cfRule type="duplicateValues" dxfId="0" priority="86"/>
  </conditionalFormatting>
  <conditionalFormatting sqref="F452">
    <cfRule type="duplicateValues" dxfId="0" priority="85"/>
  </conditionalFormatting>
  <conditionalFormatting sqref="F470">
    <cfRule type="duplicateValues" dxfId="0" priority="73"/>
  </conditionalFormatting>
  <conditionalFormatting sqref="F488">
    <cfRule type="duplicateValues" dxfId="0" priority="37"/>
  </conditionalFormatting>
  <conditionalFormatting sqref="F515">
    <cfRule type="duplicateValues" dxfId="0" priority="76"/>
  </conditionalFormatting>
  <conditionalFormatting sqref="F518">
    <cfRule type="duplicateValues" dxfId="0" priority="41"/>
  </conditionalFormatting>
  <conditionalFormatting sqref="F524">
    <cfRule type="duplicateValues" dxfId="0" priority="40"/>
  </conditionalFormatting>
  <conditionalFormatting sqref="F536">
    <cfRule type="duplicateValues" dxfId="0" priority="36"/>
  </conditionalFormatting>
  <conditionalFormatting sqref="F554">
    <cfRule type="duplicateValues" dxfId="0" priority="66"/>
  </conditionalFormatting>
  <conditionalFormatting sqref="F575">
    <cfRule type="duplicateValues" dxfId="0" priority="34"/>
  </conditionalFormatting>
  <conditionalFormatting sqref="F589">
    <cfRule type="duplicateValues" dxfId="0" priority="33"/>
  </conditionalFormatting>
  <conditionalFormatting sqref="F604">
    <cfRule type="duplicateValues" dxfId="0" priority="32"/>
  </conditionalFormatting>
  <conditionalFormatting sqref="F646">
    <cfRule type="duplicateValues" dxfId="0" priority="5"/>
  </conditionalFormatting>
  <conditionalFormatting sqref="F658">
    <cfRule type="duplicateValues" dxfId="0" priority="4"/>
  </conditionalFormatting>
  <conditionalFormatting sqref="F680">
    <cfRule type="duplicateValues" dxfId="0" priority="72"/>
  </conditionalFormatting>
  <conditionalFormatting sqref="F701">
    <cfRule type="duplicateValues" dxfId="0" priority="12"/>
  </conditionalFormatting>
  <conditionalFormatting sqref="F707">
    <cfRule type="duplicateValues" dxfId="0" priority="81"/>
  </conditionalFormatting>
  <conditionalFormatting sqref="F716">
    <cfRule type="duplicateValues" dxfId="0" priority="63"/>
  </conditionalFormatting>
  <conditionalFormatting sqref="F719">
    <cfRule type="duplicateValues" dxfId="0" priority="62"/>
  </conditionalFormatting>
  <conditionalFormatting sqref="F722">
    <cfRule type="duplicateValues" dxfId="0" priority="61"/>
  </conditionalFormatting>
  <conditionalFormatting sqref="F740">
    <cfRule type="duplicateValues" dxfId="0" priority="60"/>
  </conditionalFormatting>
  <conditionalFormatting sqref="F752">
    <cfRule type="duplicateValues" dxfId="0" priority="59"/>
  </conditionalFormatting>
  <conditionalFormatting sqref="F774">
    <cfRule type="duplicateValues" dxfId="0" priority="3"/>
  </conditionalFormatting>
  <conditionalFormatting sqref="F792">
    <cfRule type="duplicateValues" dxfId="0" priority="2"/>
  </conditionalFormatting>
  <conditionalFormatting sqref="F795">
    <cfRule type="duplicateValues" dxfId="0" priority="1"/>
  </conditionalFormatting>
  <conditionalFormatting sqref="F808">
    <cfRule type="duplicateValues" dxfId="0" priority="11"/>
  </conditionalFormatting>
  <conditionalFormatting sqref="F811">
    <cfRule type="duplicateValues" dxfId="0" priority="10"/>
  </conditionalFormatting>
  <conditionalFormatting sqref="F814">
    <cfRule type="duplicateValues" dxfId="0" priority="9"/>
  </conditionalFormatting>
  <conditionalFormatting sqref="F826">
    <cfRule type="duplicateValues" dxfId="0" priority="7"/>
  </conditionalFormatting>
  <conditionalFormatting sqref="F829">
    <cfRule type="duplicateValues" dxfId="0" priority="6"/>
  </conditionalFormatting>
  <conditionalFormatting sqref="F840">
    <cfRule type="duplicateValues" dxfId="0" priority="107"/>
  </conditionalFormatting>
  <conditionalFormatting sqref="F845">
    <cfRule type="duplicateValues" dxfId="0" priority="70"/>
  </conditionalFormatting>
  <conditionalFormatting sqref="F848">
    <cfRule type="duplicateValues" dxfId="0" priority="69"/>
  </conditionalFormatting>
  <conditionalFormatting sqref="F851">
    <cfRule type="duplicateValues" dxfId="0" priority="68"/>
  </conditionalFormatting>
  <conditionalFormatting sqref="F863">
    <cfRule type="duplicateValues" dxfId="0" priority="67"/>
  </conditionalFormatting>
  <conditionalFormatting sqref="F915">
    <cfRule type="duplicateValues" dxfId="0" priority="84"/>
  </conditionalFormatting>
  <conditionalFormatting sqref="F17:F20">
    <cfRule type="duplicateValues" dxfId="0" priority="83"/>
  </conditionalFormatting>
  <conditionalFormatting sqref="F24:F28">
    <cfRule type="duplicateValues" dxfId="0" priority="269"/>
  </conditionalFormatting>
  <conditionalFormatting sqref="F32:F34">
    <cfRule type="duplicateValues" dxfId="0" priority="268"/>
  </conditionalFormatting>
  <conditionalFormatting sqref="F38:F40">
    <cfRule type="duplicateValues" dxfId="0" priority="91"/>
  </conditionalFormatting>
  <conditionalFormatting sqref="F44:F46">
    <cfRule type="duplicateValues" dxfId="0" priority="267"/>
  </conditionalFormatting>
  <conditionalFormatting sqref="F47:F49">
    <cfRule type="duplicateValues" dxfId="0" priority="266"/>
  </conditionalFormatting>
  <conditionalFormatting sqref="F50:F52">
    <cfRule type="duplicateValues" dxfId="0" priority="265"/>
  </conditionalFormatting>
  <conditionalFormatting sqref="F53:F54">
    <cfRule type="duplicateValues" dxfId="0" priority="264"/>
  </conditionalFormatting>
  <conditionalFormatting sqref="F56:F57">
    <cfRule type="duplicateValues" dxfId="0" priority="263"/>
  </conditionalFormatting>
  <conditionalFormatting sqref="F59:F61">
    <cfRule type="duplicateValues" dxfId="0" priority="262"/>
  </conditionalFormatting>
  <conditionalFormatting sqref="F62:F81">
    <cfRule type="duplicateValues" dxfId="0" priority="261"/>
  </conditionalFormatting>
  <conditionalFormatting sqref="F85:F87">
    <cfRule type="duplicateValues" dxfId="0" priority="28"/>
  </conditionalFormatting>
  <conditionalFormatting sqref="F88:F89">
    <cfRule type="duplicateValues" dxfId="0" priority="27"/>
  </conditionalFormatting>
  <conditionalFormatting sqref="F96:F97">
    <cfRule type="duplicateValues" dxfId="0" priority="260"/>
  </conditionalFormatting>
  <conditionalFormatting sqref="F99:F107">
    <cfRule type="duplicateValues" dxfId="0" priority="259"/>
  </conditionalFormatting>
  <conditionalFormatting sqref="F108:F109">
    <cfRule type="duplicateValues" dxfId="0" priority="23"/>
  </conditionalFormatting>
  <conditionalFormatting sqref="F111:F118">
    <cfRule type="duplicateValues" dxfId="0" priority="258"/>
  </conditionalFormatting>
  <conditionalFormatting sqref="F120:F136">
    <cfRule type="duplicateValues" dxfId="0" priority="257"/>
  </conditionalFormatting>
  <conditionalFormatting sqref="F142:F143">
    <cfRule type="duplicateValues" dxfId="0" priority="15"/>
  </conditionalFormatting>
  <conditionalFormatting sqref="F144:F145">
    <cfRule type="duplicateValues" dxfId="0" priority="14"/>
  </conditionalFormatting>
  <conditionalFormatting sqref="F147:F149">
    <cfRule type="duplicateValues" dxfId="0" priority="256"/>
  </conditionalFormatting>
  <conditionalFormatting sqref="F150:F155">
    <cfRule type="duplicateValues" dxfId="0" priority="255"/>
  </conditionalFormatting>
  <conditionalFormatting sqref="F156:F160">
    <cfRule type="duplicateValues" dxfId="0" priority="254"/>
  </conditionalFormatting>
  <conditionalFormatting sqref="F162:F164">
    <cfRule type="duplicateValues" dxfId="0" priority="253"/>
  </conditionalFormatting>
  <conditionalFormatting sqref="F165:F167">
    <cfRule type="duplicateValues" dxfId="0" priority="252"/>
  </conditionalFormatting>
  <conditionalFormatting sqref="F168:F170">
    <cfRule type="duplicateValues" dxfId="0" priority="251"/>
  </conditionalFormatting>
  <conditionalFormatting sqref="F172:F173">
    <cfRule type="duplicateValues" dxfId="0" priority="56"/>
  </conditionalFormatting>
  <conditionalFormatting sqref="F174:F178">
    <cfRule type="duplicateValues" dxfId="0" priority="250"/>
  </conditionalFormatting>
  <conditionalFormatting sqref="F180:F184">
    <cfRule type="duplicateValues" dxfId="0" priority="249"/>
  </conditionalFormatting>
  <conditionalFormatting sqref="F186:F193">
    <cfRule type="duplicateValues" dxfId="0" priority="248"/>
  </conditionalFormatting>
  <conditionalFormatting sqref="F194:F195">
    <cfRule type="duplicateValues" dxfId="0" priority="53"/>
  </conditionalFormatting>
  <conditionalFormatting sqref="F198:F203">
    <cfRule type="duplicateValues" dxfId="0" priority="247"/>
  </conditionalFormatting>
  <conditionalFormatting sqref="F204:F206">
    <cfRule type="duplicateValues" dxfId="0" priority="246"/>
  </conditionalFormatting>
  <conditionalFormatting sqref="F208:F209">
    <cfRule type="duplicateValues" dxfId="0" priority="65"/>
  </conditionalFormatting>
  <conditionalFormatting sqref="F210:F211">
    <cfRule type="duplicateValues" dxfId="0" priority="244"/>
  </conditionalFormatting>
  <conditionalFormatting sqref="F213:F225">
    <cfRule type="duplicateValues" dxfId="0" priority="243"/>
  </conditionalFormatting>
  <conditionalFormatting sqref="F227:F231">
    <cfRule type="duplicateValues" dxfId="0" priority="242"/>
  </conditionalFormatting>
  <conditionalFormatting sqref="F235:F237">
    <cfRule type="duplicateValues" dxfId="0" priority="241"/>
  </conditionalFormatting>
  <conditionalFormatting sqref="F244:F249">
    <cfRule type="duplicateValues" dxfId="0" priority="240"/>
  </conditionalFormatting>
  <conditionalFormatting sqref="F250:F254">
    <cfRule type="duplicateValues" dxfId="0" priority="239"/>
  </conditionalFormatting>
  <conditionalFormatting sqref="F256:F258">
    <cfRule type="duplicateValues" dxfId="0" priority="238"/>
  </conditionalFormatting>
  <conditionalFormatting sqref="F259:F261">
    <cfRule type="duplicateValues" dxfId="0" priority="237"/>
  </conditionalFormatting>
  <conditionalFormatting sqref="F263:F264">
    <cfRule type="duplicateValues" dxfId="0" priority="58"/>
  </conditionalFormatting>
  <conditionalFormatting sqref="F265:F267">
    <cfRule type="duplicateValues" dxfId="0" priority="235"/>
  </conditionalFormatting>
  <conditionalFormatting sqref="F277:F278">
    <cfRule type="duplicateValues" dxfId="0" priority="234"/>
  </conditionalFormatting>
  <conditionalFormatting sqref="F280:F281">
    <cfRule type="duplicateValues" dxfId="0" priority="233"/>
  </conditionalFormatting>
  <conditionalFormatting sqref="F283:F284">
    <cfRule type="duplicateValues" dxfId="0" priority="232"/>
  </conditionalFormatting>
  <conditionalFormatting sqref="F286:F288">
    <cfRule type="duplicateValues" dxfId="0" priority="231"/>
  </conditionalFormatting>
  <conditionalFormatting sqref="F289:F294">
    <cfRule type="duplicateValues" dxfId="0" priority="230"/>
  </conditionalFormatting>
  <conditionalFormatting sqref="F298:F300">
    <cfRule type="duplicateValues" dxfId="0" priority="229"/>
  </conditionalFormatting>
  <conditionalFormatting sqref="F304:F306">
    <cfRule type="duplicateValues" dxfId="0" priority="228"/>
  </conditionalFormatting>
  <conditionalFormatting sqref="F307:F309">
    <cfRule type="duplicateValues" dxfId="0" priority="227"/>
  </conditionalFormatting>
  <conditionalFormatting sqref="F310:F312">
    <cfRule type="duplicateValues" dxfId="0" priority="226"/>
  </conditionalFormatting>
  <conditionalFormatting sqref="F313:F315">
    <cfRule type="duplicateValues" dxfId="0" priority="225"/>
  </conditionalFormatting>
  <conditionalFormatting sqref="F316:F318">
    <cfRule type="duplicateValues" dxfId="0" priority="224"/>
  </conditionalFormatting>
  <conditionalFormatting sqref="F319:F321">
    <cfRule type="duplicateValues" dxfId="0" priority="223"/>
  </conditionalFormatting>
  <conditionalFormatting sqref="F322:F324">
    <cfRule type="duplicateValues" dxfId="0" priority="222"/>
  </conditionalFormatting>
  <conditionalFormatting sqref="F325:F327">
    <cfRule type="duplicateValues" dxfId="0" priority="221"/>
  </conditionalFormatting>
  <conditionalFormatting sqref="F331:F333">
    <cfRule type="duplicateValues" dxfId="0" priority="220"/>
  </conditionalFormatting>
  <conditionalFormatting sqref="F334:F339">
    <cfRule type="duplicateValues" dxfId="0" priority="219"/>
  </conditionalFormatting>
  <conditionalFormatting sqref="F340:F341">
    <cfRule type="duplicateValues" dxfId="0" priority="218"/>
  </conditionalFormatting>
  <conditionalFormatting sqref="F343:F347">
    <cfRule type="duplicateValues" dxfId="0" priority="217"/>
  </conditionalFormatting>
  <conditionalFormatting sqref="F349:F351">
    <cfRule type="duplicateValues" dxfId="0" priority="216"/>
  </conditionalFormatting>
  <conditionalFormatting sqref="F355:F367">
    <cfRule type="duplicateValues" dxfId="0" priority="214"/>
  </conditionalFormatting>
  <conditionalFormatting sqref="F373:F375">
    <cfRule type="duplicateValues" dxfId="0" priority="212"/>
  </conditionalFormatting>
  <conditionalFormatting sqref="F376:F381">
    <cfRule type="duplicateValues" dxfId="0" priority="211"/>
  </conditionalFormatting>
  <conditionalFormatting sqref="F382:F393">
    <cfRule type="duplicateValues" dxfId="0" priority="210"/>
  </conditionalFormatting>
  <conditionalFormatting sqref="F394:F403">
    <cfRule type="duplicateValues" dxfId="0" priority="209"/>
  </conditionalFormatting>
  <conditionalFormatting sqref="F405:F410">
    <cfRule type="duplicateValues" dxfId="0" priority="208"/>
  </conditionalFormatting>
  <conditionalFormatting sqref="F411:F416">
    <cfRule type="duplicateValues" dxfId="0" priority="207"/>
  </conditionalFormatting>
  <conditionalFormatting sqref="F417:F418">
    <cfRule type="duplicateValues" dxfId="0" priority="206"/>
  </conditionalFormatting>
  <conditionalFormatting sqref="F420:F421">
    <cfRule type="duplicateValues" dxfId="0" priority="205"/>
  </conditionalFormatting>
  <conditionalFormatting sqref="F423:F425">
    <cfRule type="duplicateValues" dxfId="0" priority="204"/>
  </conditionalFormatting>
  <conditionalFormatting sqref="F426:F434">
    <cfRule type="duplicateValues" dxfId="0" priority="203"/>
  </conditionalFormatting>
  <conditionalFormatting sqref="F435:F442">
    <cfRule type="duplicateValues" dxfId="0" priority="202"/>
  </conditionalFormatting>
  <conditionalFormatting sqref="F444:F451">
    <cfRule type="duplicateValues" dxfId="0" priority="201"/>
  </conditionalFormatting>
  <conditionalFormatting sqref="F453:F458">
    <cfRule type="duplicateValues" dxfId="0" priority="200"/>
  </conditionalFormatting>
  <conditionalFormatting sqref="F459:F464">
    <cfRule type="duplicateValues" dxfId="0" priority="199"/>
  </conditionalFormatting>
  <conditionalFormatting sqref="F465:F467">
    <cfRule type="duplicateValues" dxfId="0" priority="198"/>
  </conditionalFormatting>
  <conditionalFormatting sqref="F468:F469">
    <cfRule type="duplicateValues" dxfId="0" priority="197"/>
  </conditionalFormatting>
  <conditionalFormatting sqref="F471:F473">
    <cfRule type="duplicateValues" dxfId="0" priority="196"/>
  </conditionalFormatting>
  <conditionalFormatting sqref="F474:F476">
    <cfRule type="duplicateValues" dxfId="0" priority="195"/>
  </conditionalFormatting>
  <conditionalFormatting sqref="F477:F479">
    <cfRule type="duplicateValues" dxfId="0" priority="194"/>
  </conditionalFormatting>
  <conditionalFormatting sqref="F480:F482">
    <cfRule type="duplicateValues" dxfId="0" priority="38"/>
  </conditionalFormatting>
  <conditionalFormatting sqref="F483:F487">
    <cfRule type="duplicateValues" dxfId="0" priority="193"/>
  </conditionalFormatting>
  <conditionalFormatting sqref="F489:F491">
    <cfRule type="duplicateValues" dxfId="0" priority="192"/>
  </conditionalFormatting>
  <conditionalFormatting sqref="F492:F494">
    <cfRule type="duplicateValues" dxfId="0" priority="191"/>
  </conditionalFormatting>
  <conditionalFormatting sqref="F495:F497">
    <cfRule type="duplicateValues" dxfId="0" priority="190"/>
  </conditionalFormatting>
  <conditionalFormatting sqref="F498:F503">
    <cfRule type="duplicateValues" dxfId="0" priority="189"/>
  </conditionalFormatting>
  <conditionalFormatting sqref="F504:F509">
    <cfRule type="duplicateValues" dxfId="0" priority="188"/>
  </conditionalFormatting>
  <conditionalFormatting sqref="F510:F514">
    <cfRule type="duplicateValues" dxfId="0" priority="187"/>
  </conditionalFormatting>
  <conditionalFormatting sqref="F516:F517">
    <cfRule type="duplicateValues" dxfId="0" priority="186"/>
  </conditionalFormatting>
  <conditionalFormatting sqref="F519:F521">
    <cfRule type="duplicateValues" dxfId="0" priority="185"/>
  </conditionalFormatting>
  <conditionalFormatting sqref="F522:F523">
    <cfRule type="duplicateValues" dxfId="0" priority="184"/>
  </conditionalFormatting>
  <conditionalFormatting sqref="F525:F527">
    <cfRule type="duplicateValues" dxfId="0" priority="183"/>
  </conditionalFormatting>
  <conditionalFormatting sqref="F528:F530">
    <cfRule type="duplicateValues" dxfId="0" priority="182"/>
  </conditionalFormatting>
  <conditionalFormatting sqref="F531:F533">
    <cfRule type="duplicateValues" dxfId="0" priority="181"/>
  </conditionalFormatting>
  <conditionalFormatting sqref="F534:F535">
    <cfRule type="duplicateValues" dxfId="0" priority="180"/>
  </conditionalFormatting>
  <conditionalFormatting sqref="F537:F539">
    <cfRule type="duplicateValues" dxfId="0" priority="179"/>
  </conditionalFormatting>
  <conditionalFormatting sqref="F540:F542">
    <cfRule type="duplicateValues" dxfId="0" priority="178"/>
  </conditionalFormatting>
  <conditionalFormatting sqref="F543:F545">
    <cfRule type="duplicateValues" dxfId="0" priority="177"/>
  </conditionalFormatting>
  <conditionalFormatting sqref="F546:F548">
    <cfRule type="duplicateValues" dxfId="0" priority="176"/>
  </conditionalFormatting>
  <conditionalFormatting sqref="F549:F551">
    <cfRule type="duplicateValues" dxfId="0" priority="175"/>
  </conditionalFormatting>
  <conditionalFormatting sqref="F552:F553">
    <cfRule type="duplicateValues" dxfId="0" priority="173"/>
  </conditionalFormatting>
  <conditionalFormatting sqref="F555:F557">
    <cfRule type="duplicateValues" dxfId="0" priority="174"/>
  </conditionalFormatting>
  <conditionalFormatting sqref="F564:F569">
    <cfRule type="duplicateValues" dxfId="0" priority="172"/>
  </conditionalFormatting>
  <conditionalFormatting sqref="F570:F572">
    <cfRule type="duplicateValues" dxfId="0" priority="171"/>
  </conditionalFormatting>
  <conditionalFormatting sqref="F573:F574">
    <cfRule type="duplicateValues" dxfId="0" priority="170"/>
  </conditionalFormatting>
  <conditionalFormatting sqref="F576:F578">
    <cfRule type="duplicateValues" dxfId="0" priority="169"/>
  </conditionalFormatting>
  <conditionalFormatting sqref="F579:F588">
    <cfRule type="duplicateValues" dxfId="0" priority="168"/>
  </conditionalFormatting>
  <conditionalFormatting sqref="F593:F598">
    <cfRule type="duplicateValues" dxfId="0" priority="167"/>
  </conditionalFormatting>
  <conditionalFormatting sqref="F599:F603">
    <cfRule type="duplicateValues" dxfId="0" priority="166"/>
  </conditionalFormatting>
  <conditionalFormatting sqref="F608:F616">
    <cfRule type="duplicateValues" dxfId="0" priority="165"/>
  </conditionalFormatting>
  <conditionalFormatting sqref="F617:F619">
    <cfRule type="duplicateValues" dxfId="0" priority="164"/>
  </conditionalFormatting>
  <conditionalFormatting sqref="F620:F622">
    <cfRule type="duplicateValues" dxfId="0" priority="163"/>
  </conditionalFormatting>
  <conditionalFormatting sqref="F623:F625">
    <cfRule type="duplicateValues" dxfId="0" priority="162"/>
  </conditionalFormatting>
  <conditionalFormatting sqref="F626:F628">
    <cfRule type="duplicateValues" dxfId="0" priority="161"/>
  </conditionalFormatting>
  <conditionalFormatting sqref="F629:F631">
    <cfRule type="duplicateValues" dxfId="0" priority="160"/>
  </conditionalFormatting>
  <conditionalFormatting sqref="F632:F634">
    <cfRule type="duplicateValues" dxfId="0" priority="159"/>
  </conditionalFormatting>
  <conditionalFormatting sqref="F635:F637">
    <cfRule type="duplicateValues" dxfId="0" priority="158"/>
  </conditionalFormatting>
  <conditionalFormatting sqref="F638:F645">
    <cfRule type="duplicateValues" dxfId="0" priority="157"/>
  </conditionalFormatting>
  <conditionalFormatting sqref="F647:F649">
    <cfRule type="duplicateValues" dxfId="0" priority="156"/>
  </conditionalFormatting>
  <conditionalFormatting sqref="F650:F655">
    <cfRule type="duplicateValues" dxfId="0" priority="155"/>
  </conditionalFormatting>
  <conditionalFormatting sqref="F656:F657">
    <cfRule type="duplicateValues" dxfId="0" priority="154"/>
  </conditionalFormatting>
  <conditionalFormatting sqref="F659:F664">
    <cfRule type="duplicateValues" dxfId="0" priority="153"/>
  </conditionalFormatting>
  <conditionalFormatting sqref="F665:F667">
    <cfRule type="duplicateValues" dxfId="0" priority="152"/>
  </conditionalFormatting>
  <conditionalFormatting sqref="F671:F673">
    <cfRule type="duplicateValues" dxfId="0" priority="151"/>
  </conditionalFormatting>
  <conditionalFormatting sqref="F674:F676">
    <cfRule type="duplicateValues" dxfId="0" priority="150"/>
  </conditionalFormatting>
  <conditionalFormatting sqref="F678:F679">
    <cfRule type="duplicateValues" dxfId="0" priority="149"/>
  </conditionalFormatting>
  <conditionalFormatting sqref="F681:F683">
    <cfRule type="duplicateValues" dxfId="0" priority="148"/>
  </conditionalFormatting>
  <conditionalFormatting sqref="F684:F686">
    <cfRule type="duplicateValues" dxfId="0" priority="147"/>
  </conditionalFormatting>
  <conditionalFormatting sqref="F687:F689">
    <cfRule type="duplicateValues" dxfId="0" priority="146"/>
  </conditionalFormatting>
  <conditionalFormatting sqref="F690:F692">
    <cfRule type="duplicateValues" dxfId="0" priority="145"/>
  </conditionalFormatting>
  <conditionalFormatting sqref="F693:F695">
    <cfRule type="duplicateValues" dxfId="0" priority="144"/>
  </conditionalFormatting>
  <conditionalFormatting sqref="F699:F700">
    <cfRule type="duplicateValues" dxfId="0" priority="143"/>
  </conditionalFormatting>
  <conditionalFormatting sqref="F702:F704">
    <cfRule type="duplicateValues" dxfId="0" priority="142"/>
  </conditionalFormatting>
  <conditionalFormatting sqref="F705:F706">
    <cfRule type="duplicateValues" dxfId="0" priority="141"/>
  </conditionalFormatting>
  <conditionalFormatting sqref="F708:F710">
    <cfRule type="duplicateValues" dxfId="0" priority="140"/>
  </conditionalFormatting>
  <conditionalFormatting sqref="F711:F713">
    <cfRule type="duplicateValues" dxfId="0" priority="139"/>
  </conditionalFormatting>
  <conditionalFormatting sqref="F714:F715">
    <cfRule type="duplicateValues" dxfId="0" priority="138"/>
  </conditionalFormatting>
  <conditionalFormatting sqref="F717:F718">
    <cfRule type="duplicateValues" dxfId="0" priority="137"/>
  </conditionalFormatting>
  <conditionalFormatting sqref="F720:F721">
    <cfRule type="duplicateValues" dxfId="0" priority="136"/>
  </conditionalFormatting>
  <conditionalFormatting sqref="F723:F728">
    <cfRule type="duplicateValues" dxfId="0" priority="135"/>
  </conditionalFormatting>
  <conditionalFormatting sqref="F729:F731">
    <cfRule type="duplicateValues" dxfId="0" priority="134"/>
  </conditionalFormatting>
  <conditionalFormatting sqref="F732:F734">
    <cfRule type="duplicateValues" dxfId="0" priority="133"/>
  </conditionalFormatting>
  <conditionalFormatting sqref="F735:F739">
    <cfRule type="duplicateValues" dxfId="0" priority="132"/>
  </conditionalFormatting>
  <conditionalFormatting sqref="F741:F743">
    <cfRule type="duplicateValues" dxfId="0" priority="131"/>
  </conditionalFormatting>
  <conditionalFormatting sqref="F744:F746">
    <cfRule type="duplicateValues" dxfId="0" priority="130"/>
  </conditionalFormatting>
  <conditionalFormatting sqref="F747:F751">
    <cfRule type="duplicateValues" dxfId="0" priority="129"/>
  </conditionalFormatting>
  <conditionalFormatting sqref="F753:F755">
    <cfRule type="duplicateValues" dxfId="0" priority="128"/>
  </conditionalFormatting>
  <conditionalFormatting sqref="F756:F758">
    <cfRule type="duplicateValues" dxfId="0" priority="127"/>
  </conditionalFormatting>
  <conditionalFormatting sqref="F759:F761">
    <cfRule type="duplicateValues" dxfId="0" priority="126"/>
  </conditionalFormatting>
  <conditionalFormatting sqref="F762:F764">
    <cfRule type="duplicateValues" dxfId="0" priority="125"/>
  </conditionalFormatting>
  <conditionalFormatting sqref="F769:F773">
    <cfRule type="duplicateValues" dxfId="0" priority="124"/>
  </conditionalFormatting>
  <conditionalFormatting sqref="F778:F783">
    <cfRule type="duplicateValues" dxfId="0" priority="123"/>
  </conditionalFormatting>
  <conditionalFormatting sqref="F784:F786">
    <cfRule type="duplicateValues" dxfId="0" priority="122"/>
  </conditionalFormatting>
  <conditionalFormatting sqref="F787:F791">
    <cfRule type="duplicateValues" dxfId="0" priority="121"/>
  </conditionalFormatting>
  <conditionalFormatting sqref="F793:F794">
    <cfRule type="duplicateValues" dxfId="0" priority="120"/>
  </conditionalFormatting>
  <conditionalFormatting sqref="F796:F801">
    <cfRule type="duplicateValues" dxfId="0" priority="119"/>
  </conditionalFormatting>
  <conditionalFormatting sqref="F803:F805">
    <cfRule type="duplicateValues" dxfId="0" priority="118"/>
  </conditionalFormatting>
  <conditionalFormatting sqref="F806:F807">
    <cfRule type="duplicateValues" dxfId="0" priority="117"/>
  </conditionalFormatting>
  <conditionalFormatting sqref="F809:F810">
    <cfRule type="duplicateValues" dxfId="0" priority="116"/>
  </conditionalFormatting>
  <conditionalFormatting sqref="F812:F813">
    <cfRule type="duplicateValues" dxfId="0" priority="115"/>
  </conditionalFormatting>
  <conditionalFormatting sqref="F815:F817">
    <cfRule type="duplicateValues" dxfId="0" priority="114"/>
  </conditionalFormatting>
  <conditionalFormatting sqref="F818:F821">
    <cfRule type="duplicateValues" dxfId="0" priority="113"/>
  </conditionalFormatting>
  <conditionalFormatting sqref="F822:F823">
    <cfRule type="duplicateValues" dxfId="0" priority="8"/>
  </conditionalFormatting>
  <conditionalFormatting sqref="F824:F825">
    <cfRule type="duplicateValues" dxfId="0" priority="112"/>
  </conditionalFormatting>
  <conditionalFormatting sqref="F827:F828">
    <cfRule type="duplicateValues" dxfId="0" priority="111"/>
  </conditionalFormatting>
  <conditionalFormatting sqref="F830:F832">
    <cfRule type="duplicateValues" dxfId="0" priority="110"/>
  </conditionalFormatting>
  <conditionalFormatting sqref="F833:F835">
    <cfRule type="duplicateValues" dxfId="0" priority="109"/>
  </conditionalFormatting>
  <conditionalFormatting sqref="F837:F839">
    <cfRule type="duplicateValues" dxfId="0" priority="108"/>
  </conditionalFormatting>
  <conditionalFormatting sqref="F841:F842">
    <cfRule type="duplicateValues" dxfId="0" priority="71"/>
  </conditionalFormatting>
  <conditionalFormatting sqref="F843:F844">
    <cfRule type="duplicateValues" dxfId="0" priority="106"/>
  </conditionalFormatting>
  <conditionalFormatting sqref="F846:F847">
    <cfRule type="duplicateValues" dxfId="0" priority="105"/>
  </conditionalFormatting>
  <conditionalFormatting sqref="F849:F850">
    <cfRule type="duplicateValues" dxfId="0" priority="104"/>
  </conditionalFormatting>
  <conditionalFormatting sqref="F852:F860">
    <cfRule type="duplicateValues" dxfId="0" priority="103"/>
  </conditionalFormatting>
  <conditionalFormatting sqref="F861:F862">
    <cfRule type="duplicateValues" dxfId="0" priority="102"/>
  </conditionalFormatting>
  <conditionalFormatting sqref="F864:F869">
    <cfRule type="duplicateValues" dxfId="0" priority="101"/>
  </conditionalFormatting>
  <conditionalFormatting sqref="F870:F875">
    <cfRule type="duplicateValues" dxfId="0" priority="100"/>
  </conditionalFormatting>
  <conditionalFormatting sqref="F876:F878">
    <cfRule type="duplicateValues" dxfId="0" priority="99"/>
  </conditionalFormatting>
  <conditionalFormatting sqref="F879:F884">
    <cfRule type="duplicateValues" dxfId="0" priority="98"/>
  </conditionalFormatting>
  <conditionalFormatting sqref="F885:F887">
    <cfRule type="duplicateValues" dxfId="0" priority="97"/>
  </conditionalFormatting>
  <conditionalFormatting sqref="F888:F891">
    <cfRule type="duplicateValues" dxfId="0" priority="96"/>
  </conditionalFormatting>
  <conditionalFormatting sqref="F892:F893">
    <cfRule type="duplicateValues" dxfId="0" priority="82"/>
  </conditionalFormatting>
  <conditionalFormatting sqref="F894:F896">
    <cfRule type="duplicateValues" dxfId="0" priority="95"/>
  </conditionalFormatting>
  <conditionalFormatting sqref="F897:F908">
    <cfRule type="duplicateValues" dxfId="0" priority="94"/>
  </conditionalFormatting>
  <conditionalFormatting sqref="F910:F912">
    <cfRule type="duplicateValues" dxfId="0" priority="93"/>
  </conditionalFormatting>
  <conditionalFormatting sqref="F913:F914">
    <cfRule type="duplicateValues" dxfId="0" priority="92"/>
  </conditionalFormatting>
  <pageMargins left="0.7" right="0.7" top="0.75" bottom="0.354166666666667"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张明杨</cp:lastModifiedBy>
  <dcterms:created xsi:type="dcterms:W3CDTF">2021-10-07T08:39:00Z</dcterms:created>
  <dcterms:modified xsi:type="dcterms:W3CDTF">2021-10-08T00:47:21Z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910096C361824A5C9E3BC1D94657E879</vt:lpwstr>
  </property>
  <property fmtid="{D5CDD505-2E9C-101B-9397-08002B2CF9AE}" pid="3" name="KSOProductBuildVer">
    <vt:lpwstr>2052-11.1.0.10938</vt:lpwstr>
  </property>
</Properties>
</file>